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Excel_BuiltIn_Database">'2'!$A$12:$D$27</definedName>
  </definedNames>
  <calcPr fullCalcOnLoad="1"/>
</workbook>
</file>

<file path=xl/sharedStrings.xml><?xml version="1.0" encoding="utf-8"?>
<sst xmlns="http://schemas.openxmlformats.org/spreadsheetml/2006/main" count="343" uniqueCount="239">
  <si>
    <t>PRESUPUESTO AÑO 2006 PRORROGADO PARA EL AÑO 2007  POR DECRETO Nro. 0001/07</t>
  </si>
  <si>
    <t>Anexo 1</t>
  </si>
  <si>
    <t>ESQUEMA AHORRO -  INVERSION -  FINANCIAMIENTO</t>
  </si>
  <si>
    <t>Administración Central</t>
  </si>
  <si>
    <t>Organismos Descentralizados</t>
  </si>
  <si>
    <t>Instituciones de Seguridad Social</t>
  </si>
  <si>
    <t>TOTAL</t>
  </si>
  <si>
    <t>CONCEPTO</t>
  </si>
  <si>
    <t xml:space="preserve"> I) Ingresos Corrientes</t>
  </si>
  <si>
    <t>II) Gastos  Corrientes</t>
  </si>
  <si>
    <t>III) Resultado Económico (Ahorro) (I-II)</t>
  </si>
  <si>
    <t>IV) Recursos de Capital</t>
  </si>
  <si>
    <t>V) Gastos de Capital</t>
  </si>
  <si>
    <t>VI) Inversión (V-IV)</t>
  </si>
  <si>
    <t xml:space="preserve">       TOTAL DE RECURSOS</t>
  </si>
  <si>
    <t xml:space="preserve">       TOTAL DE GASTOS</t>
  </si>
  <si>
    <t>VII) Resultado Financiero  antes</t>
  </si>
  <si>
    <t xml:space="preserve">      de Contribuciones (III-VI)</t>
  </si>
  <si>
    <t>VIII) Contribuciones Figurativas</t>
  </si>
  <si>
    <t xml:space="preserve">        Contrib. Fig. p/Financ. Corrientes</t>
  </si>
  <si>
    <t xml:space="preserve">        Contrib. Fig. p/Financ. de Capital</t>
  </si>
  <si>
    <t>IX) Gastos Figurativos</t>
  </si>
  <si>
    <t xml:space="preserve">     Gtos. Fig. p/Transacc. Corrientes</t>
  </si>
  <si>
    <t xml:space="preserve">     Gtos. Fig. p/Transacc. de Capital</t>
  </si>
  <si>
    <t>X) Resultado Financiero (VII+VIII-IX)</t>
  </si>
  <si>
    <t>XI) Fuentes Financieras</t>
  </si>
  <si>
    <t xml:space="preserve">       Disminución de la Inv. Financiera</t>
  </si>
  <si>
    <t xml:space="preserve">       Endeudamiento Público e Incremento otros pasivos</t>
  </si>
  <si>
    <t xml:space="preserve">       Contrib.Figurat. Para Aplic. Fcieras</t>
  </si>
  <si>
    <t>XII) Aplicaciones Financieras</t>
  </si>
  <si>
    <t xml:space="preserve">         Inversión Financiera</t>
  </si>
  <si>
    <t xml:space="preserve">        Amortiz. de la Deuda y Dism. De Otros Pasivos</t>
  </si>
  <si>
    <t xml:space="preserve">        Gtos. Fig. p/Aplic. Financieras</t>
  </si>
  <si>
    <t>Anexo 2</t>
  </si>
  <si>
    <t>ADMINISTRACION PROVINCIAL</t>
  </si>
  <si>
    <t>COMPOSICION DEL GASTO POR NATURALEZA ECONOMICA Y NIVEL INSTITUCIONAL</t>
  </si>
  <si>
    <t>Nivel Institucional</t>
  </si>
  <si>
    <t>Económica</t>
  </si>
  <si>
    <t>GASTOS CORRIENTES</t>
  </si>
  <si>
    <t xml:space="preserve">   GASTOS DE CONSUMO</t>
  </si>
  <si>
    <t xml:space="preserve">      REMUNERACIONES</t>
  </si>
  <si>
    <t xml:space="preserve">      BIENES Y SERVICIOS</t>
  </si>
  <si>
    <t xml:space="preserve">      PREVISIONES Y RESERVAS TECNICAS</t>
  </si>
  <si>
    <t xml:space="preserve">  RENTAS DE LA PROPIEDAD</t>
  </si>
  <si>
    <t xml:space="preserve">    INTERESES</t>
  </si>
  <si>
    <t xml:space="preserve">    ARRENDAMIENTO DE TIERRAS Y TERRENOS</t>
  </si>
  <si>
    <t xml:space="preserve">    DERECHOS SOBRE BIENES INTANGIBLES</t>
  </si>
  <si>
    <t xml:space="preserve">  PRESTACIONES DE LA SEGURIDAD SOCIAL</t>
  </si>
  <si>
    <t xml:space="preserve">  IMPUESTOS DIRECTOS</t>
  </si>
  <si>
    <t xml:space="preserve">  OTRAS PERDIDAS</t>
  </si>
  <si>
    <t xml:space="preserve">  TRANSFERENCIAS CORRIENTES</t>
  </si>
  <si>
    <t xml:space="preserve">    AL SECTOR PRIVADO</t>
  </si>
  <si>
    <t xml:space="preserve">    AL SECTOR PÚBLICO</t>
  </si>
  <si>
    <t>GASTOS DE CAPITAL</t>
  </si>
  <si>
    <t xml:space="preserve">  INVERSION REAL DIRECTA</t>
  </si>
  <si>
    <t xml:space="preserve">      FORMACION BRUTA DE CAPITAL FIJO</t>
  </si>
  <si>
    <t xml:space="preserve">      TIERRAS Y TERRENOS</t>
  </si>
  <si>
    <t xml:space="preserve">      ACTIVOS INTANGIBLES</t>
  </si>
  <si>
    <t xml:space="preserve"> TRANSFERENCIAS DE CAPITAL</t>
  </si>
  <si>
    <t xml:space="preserve">      AL SECTOR PRIVADO</t>
  </si>
  <si>
    <t xml:space="preserve">      AL SECTOR PUBLICO</t>
  </si>
  <si>
    <t xml:space="preserve"> INVERSION FINANCIERA</t>
  </si>
  <si>
    <t xml:space="preserve">     APORTES DE CAPITAL</t>
  </si>
  <si>
    <t xml:space="preserve">    CONCESION DE PRESTAMOS DE C. PLAZO</t>
  </si>
  <si>
    <t xml:space="preserve">     CONCESION DE PRESTAMOS DE C. PLAZO</t>
  </si>
  <si>
    <t xml:space="preserve">     CONCESION DE PRESTAMOS DE L. PLAZO</t>
  </si>
  <si>
    <t>Anexo 3</t>
  </si>
  <si>
    <t xml:space="preserve">COMPOSICIÓN DE GASTOS POR FINALIDAD </t>
  </si>
  <si>
    <t>Finalidad</t>
  </si>
  <si>
    <t>Administración Gubernamental</t>
  </si>
  <si>
    <t xml:space="preserve">   Legislativa</t>
  </si>
  <si>
    <t xml:space="preserve">   Judicial</t>
  </si>
  <si>
    <t xml:space="preserve">   Direccíon Superior Ejecutiva</t>
  </si>
  <si>
    <t xml:space="preserve">   Relaciones Interiores</t>
  </si>
  <si>
    <t xml:space="preserve">   Administración Fiscal</t>
  </si>
  <si>
    <t xml:space="preserve">   Control de la Gestión Pública</t>
  </si>
  <si>
    <t xml:space="preserve">   Información y Estadística Básica</t>
  </si>
  <si>
    <t>Servicios de Seguridad</t>
  </si>
  <si>
    <t xml:space="preserve">   Seguridad Interior</t>
  </si>
  <si>
    <t xml:space="preserve">   Sistema Penal</t>
  </si>
  <si>
    <t>Servicios Sociales</t>
  </si>
  <si>
    <t xml:space="preserve">   Salud</t>
  </si>
  <si>
    <t xml:space="preserve">   Promoción y Asistencia Social</t>
  </si>
  <si>
    <t xml:space="preserve">   Seguridad Social</t>
  </si>
  <si>
    <t xml:space="preserve">   Educación y Cultura</t>
  </si>
  <si>
    <t xml:space="preserve">   Trabajo</t>
  </si>
  <si>
    <t xml:space="preserve">   Vivienda y Urbanismo</t>
  </si>
  <si>
    <t xml:space="preserve">   Agua Potable y Alcantarillado</t>
  </si>
  <si>
    <t>Servicios Económicos</t>
  </si>
  <si>
    <t xml:space="preserve">   Comunicaciones</t>
  </si>
  <si>
    <t xml:space="preserve">   Transporte</t>
  </si>
  <si>
    <t xml:space="preserve">   Ecología y Medio Ambiente</t>
  </si>
  <si>
    <t xml:space="preserve">   Agricultura</t>
  </si>
  <si>
    <t xml:space="preserve">   Industria</t>
  </si>
  <si>
    <t xml:space="preserve">   Comercio y Turismo</t>
  </si>
  <si>
    <t xml:space="preserve">   Seguros y Finanzas</t>
  </si>
  <si>
    <t>Deuda Pública</t>
  </si>
  <si>
    <t xml:space="preserve">   Servicio de la Deuda Pública</t>
  </si>
  <si>
    <t>Anexo 4</t>
  </si>
  <si>
    <t>CALCULO DE RECURSOS POR NATURALEZA ECONOMICA Y NIVEL INSTITUCIONAL</t>
  </si>
  <si>
    <t>INGRESOS CORRIENTES</t>
  </si>
  <si>
    <r>
      <t xml:space="preserve">  </t>
    </r>
    <r>
      <rPr>
        <sz val="8"/>
        <rFont val="Lucida Sans Unicode"/>
        <family val="0"/>
      </rPr>
      <t xml:space="preserve"> </t>
    </r>
    <r>
      <rPr>
        <sz val="8"/>
        <rFont val="Arial"/>
        <family val="2"/>
      </rPr>
      <t>INGRESOS TRIBUTARIOS</t>
    </r>
  </si>
  <si>
    <t xml:space="preserve">          IMPUESTOS DIRECTOS PROVINCIALES</t>
  </si>
  <si>
    <t xml:space="preserve">          IMPUESTOS INDIRECTOS PROVINCIALES</t>
  </si>
  <si>
    <t xml:space="preserve">          IMPUESTOS NACIONALES</t>
  </si>
  <si>
    <t xml:space="preserve">    CONTRIBUCIONES A LA SEGURIDAD SOCIAL</t>
  </si>
  <si>
    <t xml:space="preserve">    INGRESOS NO TRIBUTARIOS</t>
  </si>
  <si>
    <t xml:space="preserve">          TASAS</t>
  </si>
  <si>
    <t xml:space="preserve">          DERECHOS</t>
  </si>
  <si>
    <t xml:space="preserve">          OTROS NO TRIBUTARIOS</t>
  </si>
  <si>
    <t xml:space="preserve">     VENTAS DE BIENES Y SERV. DE LA ADM. PUB.</t>
  </si>
  <si>
    <t xml:space="preserve">     RENTAS DE LA PROPIEDAD</t>
  </si>
  <si>
    <t xml:space="preserve">           INTERESES</t>
  </si>
  <si>
    <t xml:space="preserve">           ARRENDAMIENTO DE TIERRAS Y TERRENOS</t>
  </si>
  <si>
    <t xml:space="preserve">           DIFERENCIA DE CAMBIO</t>
  </si>
  <si>
    <t xml:space="preserve">     TRANSFERENCIAS CORRIENTES</t>
  </si>
  <si>
    <t xml:space="preserve">           DEL SECTOR PUBLICO</t>
  </si>
  <si>
    <t>RECURSOS DE CAPITAL</t>
  </si>
  <si>
    <t xml:space="preserve">     RECURSOS PROPIOS DE CAPITAL</t>
  </si>
  <si>
    <t xml:space="preserve">            VENTA DE ACTIVOS</t>
  </si>
  <si>
    <t xml:space="preserve">     TRANSFERENCIAS DE CAPITAL</t>
  </si>
  <si>
    <t xml:space="preserve">            DEL SECTOR PUBLICO</t>
  </si>
  <si>
    <t xml:space="preserve">      DISMINUCION DE LA INVERSION FINANCIERA</t>
  </si>
  <si>
    <t xml:space="preserve">             RECUPERACION DE PRESTAMOS DE CORTO PLAZO</t>
  </si>
  <si>
    <t xml:space="preserve">             RECUPERACION DE PRESTAMOS DE LARGO PLAZO</t>
  </si>
  <si>
    <t>Anexo 5</t>
  </si>
  <si>
    <t>COMPOSICION DE LOS RECURSOS POR RUBROS Y PROCEDENCIA</t>
  </si>
  <si>
    <t>ADMINISTRACION CENTRAL</t>
  </si>
  <si>
    <t>ORGANISMOS DESCENTRALIZADOS</t>
  </si>
  <si>
    <t>INSTITUCIONES DE SEGURIDAD SOCIAL</t>
  </si>
  <si>
    <t xml:space="preserve">CONCEPTOS      </t>
  </si>
  <si>
    <t>De Origen Provincial</t>
  </si>
  <si>
    <t>De origen Nacional y de otras Jurisdicciones</t>
  </si>
  <si>
    <t>INGRESOS TRIBUTARIOS</t>
  </si>
  <si>
    <t>SOBRE LOS INGRESOS</t>
  </si>
  <si>
    <t>GANANCIAS</t>
  </si>
  <si>
    <t>SOBRE EL PATRIMONIO</t>
  </si>
  <si>
    <t>ACTIVOS</t>
  </si>
  <si>
    <t>IMPUESTO INMOBILIARIO</t>
  </si>
  <si>
    <t xml:space="preserve">PATENTE UNICA S/VEHICULOS </t>
  </si>
  <si>
    <t>BIENES PERSONALES</t>
  </si>
  <si>
    <t>SOBRE LA PRODUCCION EL CONSUMO Y LAS TRANSACCIONES</t>
  </si>
  <si>
    <t>VALOR AGREGADO</t>
  </si>
  <si>
    <t>INTERNOS UNIFICADOS</t>
  </si>
  <si>
    <t>COMBUSTIBLES LIQUIDOS</t>
  </si>
  <si>
    <t>IMPUESTOS DE SELLOS Y TASAS RETRIB. DE SERVICIOS</t>
  </si>
  <si>
    <t>IMPUESTOS SOBRE LOS INGRESOS BRUTOS</t>
  </si>
  <si>
    <t>OTROS TRIBUTOS DE ORIGEN NACIONAL</t>
  </si>
  <si>
    <t>OTROS TRIBUTOS DE ORIGEN PROVINCIAL</t>
  </si>
  <si>
    <t>REGIMENES DE GARANTIA Y FONDOS NACIONALES</t>
  </si>
  <si>
    <t>INGRESOS NO TRIBUTARIOS</t>
  </si>
  <si>
    <t>CONTRIBUCIONES</t>
  </si>
  <si>
    <t>CAJA DE JUBILACIONES Y PENSIONES DE LA PROVINCIA</t>
  </si>
  <si>
    <t>APORTES PERSONALES</t>
  </si>
  <si>
    <t>CONTRIBUCIONES PATRONALES</t>
  </si>
  <si>
    <t>OTROS</t>
  </si>
  <si>
    <t>INSTITUTO AUTÁRQUICO PROVINCIAL DE OBRA SOCIAL</t>
  </si>
  <si>
    <t>OTRAS ENTIDADES</t>
  </si>
  <si>
    <t>VENTA DE BIENES Y SERVICIOS DE ADMINISTRACION PROVINCIAL</t>
  </si>
  <si>
    <t>RENTA DE LA PROPIEDAD</t>
  </si>
  <si>
    <t>TRANSFERENCIAS CORRIENTES</t>
  </si>
  <si>
    <t>RECURSOS PROPIOS DE CAPITAL</t>
  </si>
  <si>
    <t>TRANSFERENCIAS DE CAPITAL</t>
  </si>
  <si>
    <t>RECUPERACION DE PRESTAMOS DE CORTO PLAZO</t>
  </si>
  <si>
    <t>RECUPERACION DE PRESTAMOS DE LARGO PLAZO</t>
  </si>
  <si>
    <t>Anexo 6</t>
  </si>
  <si>
    <t>CONTRIBUCIONES FIGURATIVAS</t>
  </si>
  <si>
    <t xml:space="preserve">INGRESOS CORRIENTES                                         </t>
  </si>
  <si>
    <t xml:space="preserve">    CONTRIBUCIONES FIGURATIVAS PARA FINANCIACIONES </t>
  </si>
  <si>
    <t xml:space="preserve">    CORRIENTES                 </t>
  </si>
  <si>
    <t xml:space="preserve">RECURSOS DE CAPITAL                                         </t>
  </si>
  <si>
    <t xml:space="preserve">    DE CAPITAL              </t>
  </si>
  <si>
    <t>TOTAL CONTRIBUCIONES FIGURATIVAS</t>
  </si>
  <si>
    <t>Anexo 7</t>
  </si>
  <si>
    <t>GASTOS FIGURATIVOS</t>
  </si>
  <si>
    <t>GASTOS FIGURATIVOS DE LA ADMINISTRACION PROVINCIAL PARA TRANSACCIONES CORRIENTES</t>
  </si>
  <si>
    <t xml:space="preserve">      CONTRIBUCION A LA ADMINISTRACION CENTRAL</t>
  </si>
  <si>
    <t xml:space="preserve">      CONTRIBUCION A INSTITUCIONES DESCENTRALIZADAS</t>
  </si>
  <si>
    <t xml:space="preserve">      CONTRIBUCION A INSTITUCIONES DE SEGURIDAD SOCIAL</t>
  </si>
  <si>
    <t>GASTOS FIGURATIVOS DE LA ADMINISTRACION PROVINCIAL PARA TRANSACCIONES DE CAPITAL</t>
  </si>
  <si>
    <t>Anexo 8</t>
  </si>
  <si>
    <t>FUENTES FINANCIERAS</t>
  </si>
  <si>
    <t xml:space="preserve"> FUENTES FINANCIERAS</t>
  </si>
  <si>
    <t>A-  DISMINUCION DE LA INVERSION FINANCIERA</t>
  </si>
  <si>
    <t xml:space="preserve">       VENTA DE TÍTULOS Y VALORES</t>
  </si>
  <si>
    <t xml:space="preserve">       DISMINUCION DE OTROS ACTIVOS FINANCIEROS</t>
  </si>
  <si>
    <t>B-  ENDEUDAM. PUBL. E INCREM. OTROS PASIVOS</t>
  </si>
  <si>
    <t xml:space="preserve">       INCREMENTO OTROS PASIVOS</t>
  </si>
  <si>
    <t xml:space="preserve">      COLOCACIÓN DEUDA INTERNA A LARGO PLAZO</t>
  </si>
  <si>
    <t xml:space="preserve">3.     COLOCACION DE DEUDA INT. A LARGO PLAZO </t>
  </si>
  <si>
    <t xml:space="preserve">      OBTENCION DE PRESTAMOS A LARGO PLAZO</t>
  </si>
  <si>
    <t>Anexo 9</t>
  </si>
  <si>
    <t>APLICACIONES FINANCIERAS</t>
  </si>
  <si>
    <t xml:space="preserve">  INVERSIÓN FINANCIERA </t>
  </si>
  <si>
    <t xml:space="preserve">     ADQUISICIÓN TITULOS Y VALORES</t>
  </si>
  <si>
    <t xml:space="preserve">     INCREMENTO DE OTROS ACTIVOS FINANCIEROS</t>
  </si>
  <si>
    <t xml:space="preserve">   INVERSION FINANCIERA</t>
  </si>
  <si>
    <t xml:space="preserve">        ADQUISICION DE TITULOS Y VALORES</t>
  </si>
  <si>
    <t xml:space="preserve">        INCREMENTO DE OTROS ACTIVOS FINANCIEROS</t>
  </si>
  <si>
    <t xml:space="preserve">                     INCREMENTO DE ACTIVOS DIFERIDOS</t>
  </si>
  <si>
    <t xml:space="preserve">    AMORTIZACION DE DEUDA Y DISMINUC. OTROS PASIVOS</t>
  </si>
  <si>
    <t xml:space="preserve">          AMORTIZACION DE DEUDA INTERNA A C/ PLAZO</t>
  </si>
  <si>
    <t xml:space="preserve">    AMORTIZACION DE PRESTAMO A C/PLAZO</t>
  </si>
  <si>
    <t xml:space="preserve">           DEL SECTOR PRIVADO</t>
  </si>
  <si>
    <t xml:space="preserve">          DISMINUCION DE OTROS PASIVOS</t>
  </si>
  <si>
    <t xml:space="preserve">           DISMINUCIÓN DE PASIVOS DIFERIDOS</t>
  </si>
  <si>
    <t xml:space="preserve">                   DISMINUCION DE CUENTAS A PAGAR</t>
  </si>
  <si>
    <t xml:space="preserve">                   DISMINUCION DE DOCUMENTOS A PAGAR</t>
  </si>
  <si>
    <t xml:space="preserve">           AMORTIZACION DE DEUDA INTERNA A L/PLAZO</t>
  </si>
  <si>
    <t xml:space="preserve">           AMORTIZACION DE PRESTAMO A L/PLAZO</t>
  </si>
  <si>
    <t xml:space="preserve">                   DEL SECTOR PRIVADO</t>
  </si>
  <si>
    <t xml:space="preserve">                   DEL SECTOR PÚBLICO</t>
  </si>
  <si>
    <t xml:space="preserve">                   AL SECTOR EXTERNO</t>
  </si>
  <si>
    <t>Anexo 10</t>
  </si>
  <si>
    <t>CONTRIBUCIONES FIGURATIVAS PARA APLICACIONES FINANCIERAS</t>
  </si>
  <si>
    <t>Instituciones Seguridad Social</t>
  </si>
  <si>
    <t xml:space="preserve">   CONTRIBUCIONES FIGURATIVAS PARA APLICACIONES FINANCIERAS</t>
  </si>
  <si>
    <t>Anexo 11</t>
  </si>
  <si>
    <t>GASTOS FIGURATIVOS PARA APLICACIONES FINANCIERAS</t>
  </si>
  <si>
    <t>GASTOS FIGURATIVOS DE LA ADMINISTRACION PROVINCIAL PARA APLICACIONES FINANCIERAS</t>
  </si>
  <si>
    <t xml:space="preserve">              CONTRIBUCIONES A LA ADMINISTRACIÓN CENTRAL</t>
  </si>
  <si>
    <t xml:space="preserve">              CONTRIBUCION A INSTITUCIONES DESCENTRALIZADAS</t>
  </si>
  <si>
    <t>Anexo 12</t>
  </si>
  <si>
    <t>COMPOSICION DEL GASTO POR OBJETO Y NIVEL INSTITUCIONAL</t>
  </si>
  <si>
    <t>INCISO</t>
  </si>
  <si>
    <t>GASTOS EN PERSONAL</t>
  </si>
  <si>
    <t>BIENES DE CONSUMO</t>
  </si>
  <si>
    <t>SERVICIOS NO PERSONALES</t>
  </si>
  <si>
    <t>BIENES DE USO</t>
  </si>
  <si>
    <t>INVERSION REAL</t>
  </si>
  <si>
    <t>TRANSFERENCIAS</t>
  </si>
  <si>
    <t>ACTIVOS FINANCIEROS</t>
  </si>
  <si>
    <t>INTERESES DE LA DEUDA</t>
  </si>
  <si>
    <t>OTROS GASTOS</t>
  </si>
  <si>
    <t xml:space="preserve">TOTAL </t>
  </si>
  <si>
    <t>(ANEXO 2)</t>
  </si>
  <si>
    <t>(ANEXO 9)</t>
  </si>
  <si>
    <t xml:space="preserve">      </t>
  </si>
  <si>
    <t>(ANEXOS 7 y 11)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</si>
</sst>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_-* #,##0\ _P_t_s_-;\-* #,##0\ _P_t_s_-;_-* \-??\ _P_t_s_-;_-@_-"/>
    <numFmt numFmtId="167" formatCode="#,##0.00;\-#,##0.00"/>
    <numFmt numFmtId="168" formatCode="#,##0"/>
    <numFmt numFmtId="169" formatCode="#,##0.00"/>
    <numFmt numFmtId="170" formatCode="_(* #,##0_);_(* \(#,##0\);_(* \-_);_(@_)"/>
    <numFmt numFmtId="171" formatCode="0"/>
    <numFmt numFmtId="172" formatCode="0.00"/>
    <numFmt numFmtId="173" formatCode="_(* #,##0_);_(* \(#,##0\);_(* \-??_);_(@_)"/>
  </numFmts>
  <fonts count="1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8"/>
      <name val="Lucida Sans Unicode"/>
      <family val="0"/>
    </font>
    <font>
      <sz val="8"/>
      <name val="Lucida Sans Unicode"/>
      <family val="0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sz val="12"/>
      <name val="Arial Black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6">
    <xf numFmtId="164" fontId="0" fillId="0" borderId="0" xfId="0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6" fontId="1" fillId="0" borderId="0" xfId="15" applyNumberFormat="1" applyFont="1" applyFill="1" applyBorder="1" applyAlignment="1" applyProtection="1">
      <alignment horizontal="center"/>
      <protection/>
    </xf>
    <xf numFmtId="166" fontId="1" fillId="0" borderId="0" xfId="15" applyNumberFormat="1" applyFont="1" applyFill="1" applyBorder="1" applyAlignment="1" applyProtection="1">
      <alignment/>
      <protection/>
    </xf>
    <xf numFmtId="166" fontId="0" fillId="0" borderId="1" xfId="15" applyNumberFormat="1" applyFont="1" applyFill="1" applyBorder="1" applyAlignment="1" applyProtection="1">
      <alignment/>
      <protection/>
    </xf>
    <xf numFmtId="166" fontId="1" fillId="0" borderId="2" xfId="15" applyNumberFormat="1" applyFont="1" applyFill="1" applyBorder="1" applyAlignment="1" applyProtection="1">
      <alignment horizontal="center" vertical="center" wrapText="1"/>
      <protection/>
    </xf>
    <xf numFmtId="166" fontId="2" fillId="0" borderId="3" xfId="15" applyNumberFormat="1" applyFont="1" applyFill="1" applyBorder="1" applyAlignment="1" applyProtection="1">
      <alignment horizontal="center"/>
      <protection/>
    </xf>
    <xf numFmtId="166" fontId="2" fillId="0" borderId="4" xfId="15" applyNumberFormat="1" applyFont="1" applyFill="1" applyBorder="1" applyAlignment="1" applyProtection="1">
      <alignment/>
      <protection/>
    </xf>
    <xf numFmtId="166" fontId="0" fillId="0" borderId="5" xfId="15" applyNumberFormat="1" applyFont="1" applyFill="1" applyBorder="1" applyAlignment="1" applyProtection="1">
      <alignment/>
      <protection/>
    </xf>
    <xf numFmtId="166" fontId="0" fillId="0" borderId="4" xfId="15" applyNumberFormat="1" applyFont="1" applyFill="1" applyBorder="1" applyAlignment="1" applyProtection="1">
      <alignment/>
      <protection/>
    </xf>
    <xf numFmtId="166" fontId="2" fillId="0" borderId="5" xfId="15" applyNumberFormat="1" applyFont="1" applyFill="1" applyBorder="1" applyAlignment="1" applyProtection="1">
      <alignment/>
      <protection/>
    </xf>
    <xf numFmtId="166" fontId="2" fillId="0" borderId="5" xfId="15" applyNumberFormat="1" applyFont="1" applyFill="1" applyBorder="1" applyAlignment="1" applyProtection="1">
      <alignment horizontal="left"/>
      <protection/>
    </xf>
    <xf numFmtId="167" fontId="0" fillId="0" borderId="5" xfId="15" applyNumberFormat="1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/>
      <protection/>
    </xf>
    <xf numFmtId="166" fontId="1" fillId="0" borderId="5" xfId="15" applyNumberFormat="1" applyFont="1" applyFill="1" applyBorder="1" applyAlignment="1" applyProtection="1">
      <alignment horizontal="left"/>
      <protection/>
    </xf>
    <xf numFmtId="166" fontId="1" fillId="0" borderId="5" xfId="15" applyNumberFormat="1" applyFont="1" applyFill="1" applyBorder="1" applyAlignment="1" applyProtection="1">
      <alignment/>
      <protection/>
    </xf>
    <xf numFmtId="166" fontId="0" fillId="0" borderId="6" xfId="15" applyNumberFormat="1" applyFont="1" applyFill="1" applyBorder="1" applyAlignment="1" applyProtection="1">
      <alignment/>
      <protection/>
    </xf>
    <xf numFmtId="167" fontId="0" fillId="0" borderId="6" xfId="15" applyNumberFormat="1" applyFont="1" applyFill="1" applyBorder="1" applyAlignment="1" applyProtection="1">
      <alignment/>
      <protection/>
    </xf>
    <xf numFmtId="167" fontId="0" fillId="0" borderId="7" xfId="15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 horizontal="left"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4" xfId="0" applyNumberFormat="1" applyBorder="1" applyAlignment="1">
      <alignment/>
    </xf>
    <xf numFmtId="168" fontId="3" fillId="0" borderId="2" xfId="0" applyNumberFormat="1" applyFont="1" applyBorder="1" applyAlignment="1">
      <alignment horizontal="center"/>
    </xf>
    <xf numFmtId="168" fontId="0" fillId="0" borderId="4" xfId="0" applyNumberForma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3" fillId="0" borderId="11" xfId="0" applyNumberFormat="1" applyFont="1" applyBorder="1" applyAlignment="1">
      <alignment/>
    </xf>
    <xf numFmtId="169" fontId="0" fillId="0" borderId="12" xfId="15" applyNumberFormat="1" applyFont="1" applyFill="1" applyBorder="1" applyAlignment="1" applyProtection="1">
      <alignment/>
      <protection/>
    </xf>
    <xf numFmtId="169" fontId="0" fillId="0" borderId="9" xfId="15" applyNumberFormat="1" applyFont="1" applyFill="1" applyBorder="1" applyAlignment="1" applyProtection="1">
      <alignment/>
      <protection/>
    </xf>
    <xf numFmtId="169" fontId="0" fillId="0" borderId="13" xfId="15" applyNumberFormat="1" applyFont="1" applyFill="1" applyBorder="1" applyAlignment="1" applyProtection="1">
      <alignment/>
      <protection/>
    </xf>
    <xf numFmtId="168" fontId="0" fillId="0" borderId="0" xfId="0" applyNumberForma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14" xfId="0" applyNumberFormat="1" applyFont="1" applyBorder="1" applyAlignment="1">
      <alignment horizontal="left"/>
    </xf>
    <xf numFmtId="168" fontId="3" fillId="0" borderId="11" xfId="0" applyNumberFormat="1" applyFont="1" applyBorder="1" applyAlignment="1">
      <alignment horizontal="center"/>
    </xf>
    <xf numFmtId="168" fontId="3" fillId="0" borderId="3" xfId="0" applyNumberFormat="1" applyFon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168" fontId="3" fillId="0" borderId="4" xfId="0" applyNumberFormat="1" applyFont="1" applyBorder="1" applyAlignment="1">
      <alignment/>
    </xf>
    <xf numFmtId="168" fontId="3" fillId="0" borderId="4" xfId="0" applyNumberFormat="1" applyFont="1" applyBorder="1" applyAlignment="1">
      <alignment horizontal="center" vertical="center" wrapText="1"/>
    </xf>
    <xf numFmtId="168" fontId="3" fillId="0" borderId="18" xfId="0" applyNumberFormat="1" applyFont="1" applyBorder="1" applyAlignment="1">
      <alignment horizontal="center" vertical="center" wrapText="1"/>
    </xf>
    <xf numFmtId="168" fontId="0" fillId="0" borderId="19" xfId="0" applyNumberFormat="1" applyBorder="1" applyAlignment="1">
      <alignment horizontal="center" vertical="center" wrapText="1"/>
    </xf>
    <xf numFmtId="168" fontId="0" fillId="0" borderId="20" xfId="0" applyNumberFormat="1" applyBorder="1" applyAlignment="1">
      <alignment horizontal="center" vertical="center" wrapText="1"/>
    </xf>
    <xf numFmtId="169" fontId="3" fillId="0" borderId="21" xfId="15" applyNumberFormat="1" applyFont="1" applyFill="1" applyBorder="1" applyAlignment="1" applyProtection="1">
      <alignment/>
      <protection/>
    </xf>
    <xf numFmtId="169" fontId="3" fillId="0" borderId="13" xfId="15" applyNumberFormat="1" applyFont="1" applyFill="1" applyBorder="1" applyAlignment="1" applyProtection="1">
      <alignment/>
      <protection/>
    </xf>
    <xf numFmtId="168" fontId="0" fillId="0" borderId="14" xfId="0" applyNumberFormat="1" applyFont="1" applyBorder="1" applyAlignment="1">
      <alignment/>
    </xf>
    <xf numFmtId="169" fontId="3" fillId="0" borderId="21" xfId="0" applyNumberFormat="1" applyFont="1" applyBorder="1" applyAlignment="1">
      <alignment/>
    </xf>
    <xf numFmtId="168" fontId="3" fillId="0" borderId="14" xfId="0" applyNumberFormat="1" applyFont="1" applyBorder="1" applyAlignment="1">
      <alignment horizontal="center"/>
    </xf>
    <xf numFmtId="169" fontId="3" fillId="0" borderId="22" xfId="0" applyNumberFormat="1" applyFont="1" applyBorder="1" applyAlignment="1">
      <alignment/>
    </xf>
    <xf numFmtId="168" fontId="3" fillId="0" borderId="23" xfId="0" applyNumberFormat="1" applyFont="1" applyBorder="1" applyAlignment="1">
      <alignment/>
    </xf>
    <xf numFmtId="168" fontId="3" fillId="0" borderId="24" xfId="0" applyNumberFormat="1" applyFont="1" applyBorder="1" applyAlignment="1">
      <alignment/>
    </xf>
    <xf numFmtId="168" fontId="3" fillId="0" borderId="17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6" fillId="0" borderId="14" xfId="0" applyNumberFormat="1" applyFont="1" applyBorder="1" applyAlignment="1">
      <alignment horizontal="center"/>
    </xf>
    <xf numFmtId="169" fontId="6" fillId="0" borderId="21" xfId="0" applyNumberFormat="1" applyFont="1" applyBorder="1" applyAlignment="1">
      <alignment/>
    </xf>
    <xf numFmtId="169" fontId="6" fillId="0" borderId="13" xfId="15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1" xfId="0" applyFont="1" applyBorder="1" applyAlignment="1">
      <alignment/>
    </xf>
    <xf numFmtId="164" fontId="10" fillId="0" borderId="25" xfId="0" applyFont="1" applyBorder="1" applyAlignment="1">
      <alignment/>
    </xf>
    <xf numFmtId="164" fontId="10" fillId="0" borderId="20" xfId="0" applyFont="1" applyBorder="1" applyAlignment="1">
      <alignment/>
    </xf>
    <xf numFmtId="164" fontId="11" fillId="0" borderId="2" xfId="0" applyFont="1" applyBorder="1" applyAlignment="1">
      <alignment horizontal="center" vertical="center"/>
    </xf>
    <xf numFmtId="164" fontId="11" fillId="0" borderId="26" xfId="0" applyFont="1" applyBorder="1" applyAlignment="1">
      <alignment horizontal="center" vertical="center"/>
    </xf>
    <xf numFmtId="164" fontId="10" fillId="0" borderId="0" xfId="0" applyFont="1" applyAlignment="1">
      <alignment/>
    </xf>
    <xf numFmtId="164" fontId="11" fillId="0" borderId="3" xfId="0" applyFont="1" applyBorder="1" applyAlignment="1">
      <alignment/>
    </xf>
    <xf numFmtId="164" fontId="11" fillId="0" borderId="7" xfId="0" applyFont="1" applyBorder="1" applyAlignment="1">
      <alignment horizontal="center" vertical="center" wrapText="1"/>
    </xf>
    <xf numFmtId="164" fontId="11" fillId="0" borderId="27" xfId="0" applyFont="1" applyBorder="1" applyAlignment="1">
      <alignment horizontal="center" vertical="center" wrapText="1"/>
    </xf>
    <xf numFmtId="164" fontId="11" fillId="0" borderId="28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11" fillId="0" borderId="29" xfId="0" applyFont="1" applyBorder="1" applyAlignment="1">
      <alignment horizontal="center" vertical="center" wrapText="1"/>
    </xf>
    <xf numFmtId="164" fontId="11" fillId="0" borderId="26" xfId="0" applyFont="1" applyBorder="1" applyAlignment="1">
      <alignment horizontal="center" vertical="center" wrapText="1"/>
    </xf>
    <xf numFmtId="164" fontId="11" fillId="0" borderId="6" xfId="0" applyFont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7" fillId="0" borderId="11" xfId="0" applyFont="1" applyBorder="1" applyAlignment="1">
      <alignment/>
    </xf>
    <xf numFmtId="164" fontId="7" fillId="0" borderId="0" xfId="0" applyFont="1" applyBorder="1" applyAlignment="1">
      <alignment/>
    </xf>
    <xf numFmtId="169" fontId="7" fillId="0" borderId="8" xfId="0" applyNumberFormat="1" applyFont="1" applyBorder="1" applyAlignment="1">
      <alignment/>
    </xf>
    <xf numFmtId="169" fontId="7" fillId="0" borderId="30" xfId="0" applyNumberFormat="1" applyFont="1" applyBorder="1" applyAlignment="1">
      <alignment/>
    </xf>
    <xf numFmtId="169" fontId="7" fillId="0" borderId="25" xfId="0" applyNumberFormat="1" applyFont="1" applyBorder="1" applyAlignment="1">
      <alignment/>
    </xf>
    <xf numFmtId="169" fontId="7" fillId="0" borderId="22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169" fontId="7" fillId="0" borderId="12" xfId="0" applyNumberFormat="1" applyFont="1" applyBorder="1" applyAlignment="1">
      <alignment/>
    </xf>
    <xf numFmtId="169" fontId="7" fillId="0" borderId="9" xfId="0" applyNumberFormat="1" applyFont="1" applyBorder="1" applyAlignment="1">
      <alignment/>
    </xf>
    <xf numFmtId="169" fontId="7" fillId="0" borderId="13" xfId="0" applyNumberFormat="1" applyFont="1" applyBorder="1" applyAlignment="1">
      <alignment/>
    </xf>
    <xf numFmtId="169" fontId="7" fillId="0" borderId="12" xfId="16" applyNumberFormat="1" applyFont="1" applyFill="1" applyBorder="1" applyAlignment="1" applyProtection="1">
      <alignment horizontal="right"/>
      <protection/>
    </xf>
    <xf numFmtId="169" fontId="7" fillId="0" borderId="9" xfId="15" applyNumberFormat="1" applyFont="1" applyFill="1" applyBorder="1" applyAlignment="1" applyProtection="1">
      <alignment/>
      <protection/>
    </xf>
    <xf numFmtId="164" fontId="7" fillId="0" borderId="31" xfId="0" applyFont="1" applyBorder="1" applyAlignment="1">
      <alignment/>
    </xf>
    <xf numFmtId="164" fontId="7" fillId="0" borderId="32" xfId="0" applyFont="1" applyBorder="1" applyAlignment="1">
      <alignment/>
    </xf>
    <xf numFmtId="164" fontId="7" fillId="0" borderId="33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7" xfId="0" applyFont="1" applyBorder="1" applyAlignment="1">
      <alignment/>
    </xf>
    <xf numFmtId="164" fontId="7" fillId="0" borderId="7" xfId="0" applyFont="1" applyBorder="1" applyAlignment="1">
      <alignment horizontal="center"/>
    </xf>
    <xf numFmtId="169" fontId="7" fillId="0" borderId="34" xfId="0" applyNumberFormat="1" applyFont="1" applyBorder="1" applyAlignment="1">
      <alignment/>
    </xf>
    <xf numFmtId="169" fontId="7" fillId="0" borderId="35" xfId="0" applyNumberFormat="1" applyFont="1" applyBorder="1" applyAlignment="1">
      <alignment/>
    </xf>
    <xf numFmtId="169" fontId="7" fillId="0" borderId="36" xfId="0" applyNumberFormat="1" applyFont="1" applyBorder="1" applyAlignment="1">
      <alignment/>
    </xf>
    <xf numFmtId="164" fontId="7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3" fillId="0" borderId="0" xfId="0" applyNumberFormat="1" applyFont="1" applyAlignment="1">
      <alignment/>
    </xf>
    <xf numFmtId="171" fontId="3" fillId="0" borderId="1" xfId="0" applyNumberFormat="1" applyFont="1" applyBorder="1" applyAlignment="1">
      <alignment/>
    </xf>
    <xf numFmtId="172" fontId="3" fillId="0" borderId="2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 vertical="center" wrapText="1"/>
    </xf>
    <xf numFmtId="171" fontId="3" fillId="0" borderId="3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168" fontId="3" fillId="0" borderId="18" xfId="0" applyNumberFormat="1" applyFont="1" applyBorder="1" applyAlignment="1">
      <alignment/>
    </xf>
    <xf numFmtId="168" fontId="0" fillId="0" borderId="19" xfId="0" applyNumberFormat="1" applyBorder="1" applyAlignment="1">
      <alignment/>
    </xf>
    <xf numFmtId="169" fontId="0" fillId="0" borderId="21" xfId="15" applyNumberFormat="1" applyFont="1" applyFill="1" applyBorder="1" applyAlignment="1" applyProtection="1">
      <alignment/>
      <protection/>
    </xf>
    <xf numFmtId="168" fontId="3" fillId="0" borderId="14" xfId="0" applyNumberFormat="1" applyFont="1" applyBorder="1" applyAlignment="1">
      <alignment horizontal="justify" wrapText="1"/>
    </xf>
    <xf numFmtId="169" fontId="0" fillId="0" borderId="21" xfId="0" applyNumberFormat="1" applyBorder="1" applyAlignment="1">
      <alignment/>
    </xf>
    <xf numFmtId="168" fontId="0" fillId="0" borderId="0" xfId="15" applyNumberFormat="1" applyFont="1" applyFill="1" applyBorder="1" applyAlignment="1" applyProtection="1">
      <alignment/>
      <protection/>
    </xf>
    <xf numFmtId="168" fontId="3" fillId="0" borderId="14" xfId="0" applyNumberFormat="1" applyFont="1" applyBorder="1" applyAlignment="1">
      <alignment horizontal="center" vertical="center"/>
    </xf>
    <xf numFmtId="168" fontId="0" fillId="0" borderId="21" xfId="15" applyNumberFormat="1" applyFont="1" applyFill="1" applyBorder="1" applyAlignment="1" applyProtection="1">
      <alignment/>
      <protection/>
    </xf>
    <xf numFmtId="168" fontId="0" fillId="0" borderId="13" xfId="15" applyNumberFormat="1" applyFont="1" applyFill="1" applyBorder="1" applyAlignment="1" applyProtection="1">
      <alignment/>
      <protection/>
    </xf>
    <xf numFmtId="168" fontId="0" fillId="0" borderId="24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3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left"/>
    </xf>
    <xf numFmtId="171" fontId="1" fillId="0" borderId="0" xfId="0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1" fontId="3" fillId="0" borderId="4" xfId="0" applyNumberFormat="1" applyFont="1" applyBorder="1" applyAlignment="1">
      <alignment/>
    </xf>
    <xf numFmtId="172" fontId="3" fillId="0" borderId="4" xfId="0" applyNumberFormat="1" applyFont="1" applyBorder="1" applyAlignment="1">
      <alignment horizontal="center" vertical="center" wrapText="1"/>
    </xf>
    <xf numFmtId="171" fontId="3" fillId="0" borderId="6" xfId="0" applyNumberFormat="1" applyFont="1" applyBorder="1" applyAlignment="1">
      <alignment horizontal="center" vertical="center" wrapText="1"/>
    </xf>
    <xf numFmtId="172" fontId="3" fillId="0" borderId="6" xfId="0" applyNumberFormat="1" applyFont="1" applyBorder="1" applyAlignment="1">
      <alignment horizontal="center" vertical="center" wrapText="1"/>
    </xf>
    <xf numFmtId="171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1" fontId="3" fillId="0" borderId="14" xfId="0" applyNumberFormat="1" applyFont="1" applyBorder="1" applyAlignment="1">
      <alignment wrapText="1"/>
    </xf>
    <xf numFmtId="169" fontId="0" fillId="0" borderId="22" xfId="15" applyNumberFormat="1" applyFont="1" applyFill="1" applyBorder="1" applyAlignment="1" applyProtection="1">
      <alignment/>
      <protection/>
    </xf>
    <xf numFmtId="171" fontId="3" fillId="0" borderId="14" xfId="0" applyNumberFormat="1" applyFont="1" applyBorder="1" applyAlignment="1">
      <alignment/>
    </xf>
    <xf numFmtId="164" fontId="3" fillId="0" borderId="14" xfId="0" applyFont="1" applyBorder="1" applyAlignment="1">
      <alignment/>
    </xf>
    <xf numFmtId="171" fontId="3" fillId="0" borderId="14" xfId="0" applyNumberFormat="1" applyFont="1" applyBorder="1" applyAlignment="1">
      <alignment horizontal="center"/>
    </xf>
    <xf numFmtId="171" fontId="0" fillId="0" borderId="23" xfId="0" applyNumberFormat="1" applyBorder="1" applyAlignment="1">
      <alignment/>
    </xf>
    <xf numFmtId="173" fontId="0" fillId="0" borderId="24" xfId="15" applyNumberFormat="1" applyFont="1" applyFill="1" applyBorder="1" applyAlignment="1" applyProtection="1">
      <alignment/>
      <protection/>
    </xf>
    <xf numFmtId="173" fontId="0" fillId="0" borderId="27" xfId="15" applyNumberFormat="1" applyFont="1" applyFill="1" applyBorder="1" applyAlignment="1" applyProtection="1">
      <alignment/>
      <protection/>
    </xf>
    <xf numFmtId="171" fontId="12" fillId="0" borderId="18" xfId="0" applyNumberFormat="1" applyFont="1" applyBorder="1" applyAlignment="1">
      <alignment horizontal="center" vertical="center" wrapText="1"/>
    </xf>
    <xf numFmtId="170" fontId="0" fillId="0" borderId="19" xfId="0" applyNumberFormat="1" applyBorder="1" applyAlignment="1">
      <alignment horizontal="center" vertical="center" wrapText="1"/>
    </xf>
    <xf numFmtId="170" fontId="0" fillId="0" borderId="20" xfId="0" applyNumberFormat="1" applyBorder="1" applyAlignment="1">
      <alignment horizontal="center" vertical="center" wrapText="1"/>
    </xf>
    <xf numFmtId="167" fontId="0" fillId="0" borderId="21" xfId="15" applyNumberFormat="1" applyFont="1" applyFill="1" applyBorder="1" applyAlignment="1" applyProtection="1">
      <alignment/>
      <protection/>
    </xf>
    <xf numFmtId="167" fontId="0" fillId="0" borderId="22" xfId="15" applyNumberFormat="1" applyFont="1" applyFill="1" applyBorder="1" applyAlignment="1" applyProtection="1">
      <alignment/>
      <protection/>
    </xf>
    <xf numFmtId="173" fontId="0" fillId="0" borderId="0" xfId="0" applyNumberFormat="1" applyAlignment="1">
      <alignment/>
    </xf>
    <xf numFmtId="164" fontId="3" fillId="0" borderId="14" xfId="0" applyFont="1" applyBorder="1" applyAlignment="1">
      <alignment horizontal="left"/>
    </xf>
    <xf numFmtId="168" fontId="0" fillId="0" borderId="25" xfId="0" applyNumberForma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168" fontId="6" fillId="0" borderId="14" xfId="0" applyNumberFormat="1" applyFont="1" applyBorder="1" applyAlignment="1">
      <alignment/>
    </xf>
    <xf numFmtId="168" fontId="6" fillId="0" borderId="14" xfId="0" applyNumberFormat="1" applyFont="1" applyBorder="1" applyAlignment="1">
      <alignment horizontal="left"/>
    </xf>
    <xf numFmtId="169" fontId="0" fillId="0" borderId="0" xfId="15" applyNumberFormat="1" applyFont="1" applyFill="1" applyBorder="1" applyAlignment="1" applyProtection="1">
      <alignment/>
      <protection/>
    </xf>
    <xf numFmtId="169" fontId="0" fillId="0" borderId="21" xfId="16" applyNumberFormat="1" applyFont="1" applyFill="1" applyBorder="1" applyAlignment="1" applyProtection="1">
      <alignment/>
      <protection/>
    </xf>
    <xf numFmtId="169" fontId="0" fillId="0" borderId="0" xfId="0" applyNumberFormat="1" applyBorder="1" applyAlignment="1">
      <alignment/>
    </xf>
    <xf numFmtId="169" fontId="1" fillId="0" borderId="21" xfId="15" applyNumberFormat="1" applyFont="1" applyFill="1" applyBorder="1" applyAlignment="1" applyProtection="1">
      <alignment/>
      <protection/>
    </xf>
    <xf numFmtId="169" fontId="1" fillId="0" borderId="13" xfId="15" applyNumberFormat="1" applyFont="1" applyFill="1" applyBorder="1" applyAlignment="1" applyProtection="1">
      <alignment/>
      <protection/>
    </xf>
    <xf numFmtId="168" fontId="12" fillId="0" borderId="23" xfId="0" applyNumberFormat="1" applyFont="1" applyBorder="1" applyAlignment="1">
      <alignment/>
    </xf>
    <xf numFmtId="169" fontId="0" fillId="0" borderId="24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17" xfId="15" applyNumberFormat="1" applyFont="1" applyFill="1" applyBorder="1" applyAlignment="1" applyProtection="1">
      <alignment/>
      <protection/>
    </xf>
    <xf numFmtId="168" fontId="3" fillId="0" borderId="4" xfId="0" applyNumberFormat="1" applyFont="1" applyBorder="1" applyAlignment="1">
      <alignment horizontal="center" vertical="center" wrapText="1"/>
    </xf>
    <xf numFmtId="168" fontId="0" fillId="0" borderId="2" xfId="0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168" fontId="0" fillId="0" borderId="18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14" xfId="15" applyNumberFormat="1" applyFont="1" applyFill="1" applyBorder="1" applyAlignment="1" applyProtection="1">
      <alignment/>
      <protection/>
    </xf>
    <xf numFmtId="168" fontId="0" fillId="0" borderId="22" xfId="15" applyNumberFormat="1" applyFont="1" applyFill="1" applyBorder="1" applyAlignment="1" applyProtection="1">
      <alignment/>
      <protection/>
    </xf>
    <xf numFmtId="169" fontId="0" fillId="0" borderId="14" xfId="15" applyNumberFormat="1" applyFont="1" applyFill="1" applyBorder="1" applyAlignment="1" applyProtection="1">
      <alignment/>
      <protection/>
    </xf>
    <xf numFmtId="168" fontId="3" fillId="0" borderId="11" xfId="0" applyNumberFormat="1" applyFont="1" applyBorder="1" applyAlignment="1">
      <alignment horizontal="center" vertical="center"/>
    </xf>
    <xf numFmtId="168" fontId="0" fillId="0" borderId="23" xfId="0" applyNumberFormat="1" applyBorder="1" applyAlignment="1">
      <alignment/>
    </xf>
    <xf numFmtId="168" fontId="0" fillId="0" borderId="27" xfId="0" applyNumberFormat="1" applyBorder="1" applyAlignment="1">
      <alignment/>
    </xf>
    <xf numFmtId="169" fontId="0" fillId="0" borderId="0" xfId="0" applyNumberFormat="1" applyAlignment="1">
      <alignment/>
    </xf>
    <xf numFmtId="171" fontId="3" fillId="0" borderId="2" xfId="0" applyNumberFormat="1" applyFont="1" applyBorder="1" applyAlignment="1">
      <alignment horizontal="center" vertical="center" wrapText="1"/>
    </xf>
    <xf numFmtId="171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22" xfId="0" applyNumberFormat="1" applyBorder="1" applyAlignment="1">
      <alignment/>
    </xf>
    <xf numFmtId="164" fontId="3" fillId="0" borderId="5" xfId="0" applyFont="1" applyBorder="1" applyAlignment="1">
      <alignment/>
    </xf>
    <xf numFmtId="173" fontId="0" fillId="0" borderId="5" xfId="15" applyNumberFormat="1" applyFont="1" applyFill="1" applyBorder="1" applyAlignment="1" applyProtection="1">
      <alignment/>
      <protection/>
    </xf>
    <xf numFmtId="173" fontId="0" fillId="0" borderId="22" xfId="15" applyNumberFormat="1" applyFont="1" applyFill="1" applyBorder="1" applyAlignment="1" applyProtection="1">
      <alignment/>
      <protection/>
    </xf>
    <xf numFmtId="171" fontId="3" fillId="0" borderId="5" xfId="0" applyNumberFormat="1" applyFont="1" applyBorder="1" applyAlignment="1">
      <alignment wrapText="1"/>
    </xf>
    <xf numFmtId="169" fontId="0" fillId="0" borderId="5" xfId="15" applyNumberFormat="1" applyFont="1" applyFill="1" applyBorder="1" applyAlignment="1" applyProtection="1">
      <alignment/>
      <protection/>
    </xf>
    <xf numFmtId="171" fontId="3" fillId="0" borderId="5" xfId="0" applyNumberFormat="1" applyFont="1" applyBorder="1" applyAlignment="1">
      <alignment/>
    </xf>
    <xf numFmtId="171" fontId="3" fillId="0" borderId="5" xfId="0" applyNumberFormat="1" applyFont="1" applyBorder="1" applyAlignment="1">
      <alignment horizontal="center"/>
    </xf>
    <xf numFmtId="171" fontId="0" fillId="0" borderId="6" xfId="0" applyNumberFormat="1" applyBorder="1" applyAlignment="1">
      <alignment/>
    </xf>
    <xf numFmtId="173" fontId="0" fillId="0" borderId="6" xfId="15" applyNumberFormat="1" applyFont="1" applyFill="1" applyBorder="1" applyAlignment="1" applyProtection="1">
      <alignment/>
      <protection/>
    </xf>
    <xf numFmtId="164" fontId="13" fillId="0" borderId="0" xfId="0" applyFont="1" applyBorder="1" applyAlignment="1">
      <alignment horizontal="left"/>
    </xf>
    <xf numFmtId="164" fontId="13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14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73" fontId="1" fillId="0" borderId="25" xfId="15" applyNumberFormat="1" applyFont="1" applyFill="1" applyBorder="1" applyAlignment="1" applyProtection="1">
      <alignment horizontal="center" vertical="center" wrapText="1"/>
      <protection/>
    </xf>
    <xf numFmtId="173" fontId="0" fillId="0" borderId="20" xfId="15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Font="1" applyBorder="1" applyAlignment="1">
      <alignment/>
    </xf>
    <xf numFmtId="169" fontId="0" fillId="0" borderId="0" xfId="15" applyNumberFormat="1" applyFont="1" applyFill="1" applyBorder="1" applyAlignment="1" applyProtection="1">
      <alignment/>
      <protection/>
    </xf>
    <xf numFmtId="169" fontId="0" fillId="0" borderId="22" xfId="15" applyNumberFormat="1" applyFont="1" applyFill="1" applyBorder="1" applyAlignment="1" applyProtection="1">
      <alignment horizontal="right" vertical="center" wrapText="1"/>
      <protection/>
    </xf>
    <xf numFmtId="164" fontId="6" fillId="0" borderId="11" xfId="0" applyFont="1" applyBorder="1" applyAlignment="1">
      <alignment/>
    </xf>
    <xf numFmtId="169" fontId="0" fillId="0" borderId="22" xfId="15" applyNumberFormat="1" applyFont="1" applyFill="1" applyBorder="1" applyAlignment="1" applyProtection="1">
      <alignment horizontal="center" vertical="center" wrapText="1"/>
      <protection/>
    </xf>
    <xf numFmtId="164" fontId="3" fillId="0" borderId="37" xfId="0" applyFont="1" applyBorder="1" applyAlignment="1">
      <alignment/>
    </xf>
    <xf numFmtId="169" fontId="0" fillId="0" borderId="38" xfId="15" applyNumberFormat="1" applyFont="1" applyFill="1" applyBorder="1" applyAlignment="1" applyProtection="1">
      <alignment/>
      <protection/>
    </xf>
    <xf numFmtId="169" fontId="0" fillId="0" borderId="39" xfId="15" applyNumberFormat="1" applyFont="1" applyFill="1" applyBorder="1" applyAlignment="1" applyProtection="1">
      <alignment horizontal="center" vertical="center" wrapText="1"/>
      <protection/>
    </xf>
    <xf numFmtId="164" fontId="3" fillId="0" borderId="31" xfId="0" applyFont="1" applyBorder="1" applyAlignment="1">
      <alignment/>
    </xf>
    <xf numFmtId="169" fontId="0" fillId="0" borderId="32" xfId="15" applyNumberFormat="1" applyFont="1" applyFill="1" applyBorder="1" applyAlignment="1" applyProtection="1">
      <alignment/>
      <protection/>
    </xf>
    <xf numFmtId="169" fontId="0" fillId="0" borderId="40" xfId="15" applyNumberFormat="1" applyFont="1" applyFill="1" applyBorder="1" applyAlignment="1" applyProtection="1">
      <alignment horizontal="right" vertical="center" wrapText="1"/>
      <protection/>
    </xf>
    <xf numFmtId="164" fontId="3" fillId="0" borderId="11" xfId="0" applyFont="1" applyBorder="1" applyAlignment="1">
      <alignment wrapText="1"/>
    </xf>
    <xf numFmtId="164" fontId="6" fillId="0" borderId="11" xfId="0" applyFont="1" applyBorder="1" applyAlignment="1">
      <alignment horizontal="left"/>
    </xf>
    <xf numFmtId="164" fontId="6" fillId="0" borderId="11" xfId="0" applyFont="1" applyBorder="1" applyAlignment="1">
      <alignment wrapText="1"/>
    </xf>
    <xf numFmtId="169" fontId="0" fillId="0" borderId="39" xfId="15" applyNumberFormat="1" applyFont="1" applyFill="1" applyBorder="1" applyAlignment="1" applyProtection="1">
      <alignment horizontal="right" vertical="center" wrapText="1"/>
      <protection/>
    </xf>
    <xf numFmtId="164" fontId="6" fillId="0" borderId="31" xfId="0" applyFont="1" applyBorder="1" applyAlignment="1">
      <alignment/>
    </xf>
    <xf numFmtId="169" fontId="0" fillId="0" borderId="22" xfId="15" applyNumberFormat="1" applyFont="1" applyFill="1" applyBorder="1" applyAlignment="1" applyProtection="1">
      <alignment horizontal="right"/>
      <protection/>
    </xf>
    <xf numFmtId="165" fontId="0" fillId="0" borderId="0" xfId="15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73" fontId="0" fillId="0" borderId="22" xfId="15" applyNumberFormat="1" applyFont="1" applyFill="1" applyBorder="1" applyAlignment="1" applyProtection="1">
      <alignment/>
      <protection/>
    </xf>
    <xf numFmtId="164" fontId="3" fillId="0" borderId="3" xfId="0" applyFont="1" applyBorder="1" applyAlignment="1">
      <alignment/>
    </xf>
    <xf numFmtId="173" fontId="0" fillId="0" borderId="7" xfId="15" applyNumberFormat="1" applyFont="1" applyFill="1" applyBorder="1" applyAlignment="1" applyProtection="1">
      <alignment/>
      <protection/>
    </xf>
    <xf numFmtId="173" fontId="0" fillId="0" borderId="27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2371725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2276475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2</xdr:col>
      <xdr:colOff>314325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23241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2362200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85725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3717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2324100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2860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1819275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2343150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2343150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2333625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3241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2247900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G62"/>
  <sheetViews>
    <sheetView zoomScale="75" zoomScaleNormal="75" workbookViewId="0" topLeftCell="A1">
      <selection activeCell="A3" sqref="A3"/>
    </sheetView>
  </sheetViews>
  <sheetFormatPr defaultColWidth="11.421875" defaultRowHeight="12.75"/>
  <cols>
    <col min="1" max="1" width="62.7109375" style="1" customWidth="1"/>
    <col min="2" max="2" width="23.8515625" style="1" customWidth="1"/>
    <col min="3" max="3" width="21.7109375" style="1" customWidth="1"/>
    <col min="4" max="4" width="20.8515625" style="1" customWidth="1"/>
    <col min="5" max="5" width="20.7109375" style="1" customWidth="1"/>
    <col min="6" max="6" width="16.7109375" style="1" customWidth="1"/>
    <col min="7" max="7" width="24.28125" style="1" customWidth="1"/>
    <col min="8" max="16384" width="11.28125" style="1" customWidth="1"/>
  </cols>
  <sheetData>
    <row r="10" spans="1:5" ht="12">
      <c r="A10" s="2" t="s">
        <v>0</v>
      </c>
      <c r="B10" s="2"/>
      <c r="C10" s="2"/>
      <c r="D10" s="2"/>
      <c r="E10" s="2"/>
    </row>
    <row r="12" ht="12">
      <c r="E12" s="1" t="s">
        <v>1</v>
      </c>
    </row>
    <row r="13" ht="12">
      <c r="A13" s="3"/>
    </row>
    <row r="14" spans="1:5" ht="12">
      <c r="A14" s="2" t="s">
        <v>2</v>
      </c>
      <c r="B14" s="2"/>
      <c r="C14" s="2"/>
      <c r="D14" s="2"/>
      <c r="E14" s="2"/>
    </row>
    <row r="15" spans="1:5" ht="12">
      <c r="A15" s="2"/>
      <c r="B15" s="2"/>
      <c r="C15" s="2"/>
      <c r="D15" s="2"/>
      <c r="E15" s="2"/>
    </row>
    <row r="18" spans="1:5" ht="12">
      <c r="A18" s="4"/>
      <c r="B18" s="5" t="s">
        <v>3</v>
      </c>
      <c r="C18" s="5" t="s">
        <v>4</v>
      </c>
      <c r="D18" s="5" t="s">
        <v>5</v>
      </c>
      <c r="E18" s="5" t="s">
        <v>6</v>
      </c>
    </row>
    <row r="19" spans="1:5" ht="12">
      <c r="A19" s="6" t="s">
        <v>7</v>
      </c>
      <c r="B19" s="5"/>
      <c r="C19" s="5"/>
      <c r="D19" s="5"/>
      <c r="E19" s="5"/>
    </row>
    <row r="20" spans="1:7" ht="12">
      <c r="A20" s="7"/>
      <c r="B20" s="8"/>
      <c r="C20" s="8"/>
      <c r="E20" s="9"/>
      <c r="F20"/>
      <c r="G20"/>
    </row>
    <row r="21" spans="1:7" ht="12">
      <c r="A21" s="10"/>
      <c r="B21" s="8"/>
      <c r="C21" s="8"/>
      <c r="E21" s="8"/>
      <c r="F21"/>
      <c r="G21"/>
    </row>
    <row r="22" spans="1:7" ht="12">
      <c r="A22" s="11" t="s">
        <v>8</v>
      </c>
      <c r="B22" s="12">
        <v>5937715145.55</v>
      </c>
      <c r="C22" s="12">
        <v>155640565</v>
      </c>
      <c r="D22" s="13">
        <v>1130571982</v>
      </c>
      <c r="E22" s="12">
        <f>SUM(B22:D22)</f>
        <v>7223927692.55</v>
      </c>
      <c r="F22"/>
      <c r="G22"/>
    </row>
    <row r="23" spans="1:7" ht="12">
      <c r="A23" s="10"/>
      <c r="B23" s="13"/>
      <c r="C23" s="12"/>
      <c r="D23" s="13"/>
      <c r="E23" s="12"/>
      <c r="F23"/>
      <c r="G23"/>
    </row>
    <row r="24" spans="1:7" ht="12">
      <c r="A24" s="11" t="s">
        <v>9</v>
      </c>
      <c r="B24" s="12">
        <v>4864529715.7</v>
      </c>
      <c r="C24" s="12">
        <v>180625303.63</v>
      </c>
      <c r="D24" s="13">
        <v>1272501741</v>
      </c>
      <c r="E24" s="12">
        <f>SUM(B24:D24)</f>
        <v>6317656760.33</v>
      </c>
      <c r="F24"/>
      <c r="G24"/>
    </row>
    <row r="25" spans="1:7" ht="12">
      <c r="A25" s="10"/>
      <c r="B25" s="12"/>
      <c r="C25" s="12"/>
      <c r="D25" s="13"/>
      <c r="E25" s="12"/>
      <c r="F25"/>
      <c r="G25"/>
    </row>
    <row r="26" spans="1:7" ht="12">
      <c r="A26" s="14" t="s">
        <v>10</v>
      </c>
      <c r="B26" s="12">
        <f>+B22-B24</f>
        <v>1073185429.8500004</v>
      </c>
      <c r="C26" s="12">
        <f>+C22-C24</f>
        <v>-24984738.629999995</v>
      </c>
      <c r="D26" s="12">
        <f>+D22-D24</f>
        <v>-141929759</v>
      </c>
      <c r="E26" s="12">
        <f>SUM(B26:D26)</f>
        <v>906270932.2200004</v>
      </c>
      <c r="F26"/>
      <c r="G26"/>
    </row>
    <row r="27" spans="1:7" ht="12">
      <c r="A27" s="10"/>
      <c r="B27" s="12"/>
      <c r="C27" s="12"/>
      <c r="D27" s="13"/>
      <c r="E27" s="12"/>
      <c r="F27"/>
      <c r="G27"/>
    </row>
    <row r="28" spans="1:7" ht="12">
      <c r="A28" s="10" t="s">
        <v>11</v>
      </c>
      <c r="B28" s="12">
        <v>39116293</v>
      </c>
      <c r="C28" s="12">
        <v>232357100</v>
      </c>
      <c r="D28" s="13"/>
      <c r="E28" s="12">
        <f>SUM(B28:D28)</f>
        <v>271473393</v>
      </c>
      <c r="F28"/>
      <c r="G28"/>
    </row>
    <row r="29" spans="1:7" ht="12">
      <c r="A29" s="10"/>
      <c r="B29" s="12"/>
      <c r="C29" s="12"/>
      <c r="D29" s="13"/>
      <c r="E29" s="12"/>
      <c r="F29"/>
      <c r="G29"/>
    </row>
    <row r="30" spans="1:7" ht="12">
      <c r="A30" s="11" t="s">
        <v>12</v>
      </c>
      <c r="B30" s="12">
        <v>278674142.02</v>
      </c>
      <c r="C30" s="12">
        <v>581090589.2</v>
      </c>
      <c r="D30" s="13">
        <v>936900</v>
      </c>
      <c r="E30" s="12">
        <f>SUM(B30:D30)</f>
        <v>860701631.22</v>
      </c>
      <c r="F30"/>
      <c r="G30"/>
    </row>
    <row r="31" spans="1:7" ht="12">
      <c r="A31" s="10"/>
      <c r="B31" s="12"/>
      <c r="C31" s="12"/>
      <c r="D31" s="13"/>
      <c r="E31" s="12"/>
      <c r="F31"/>
      <c r="G31"/>
    </row>
    <row r="32" spans="1:6" ht="12">
      <c r="A32" s="15" t="s">
        <v>13</v>
      </c>
      <c r="B32" s="12">
        <f>+B30-B28</f>
        <v>239557849.01999998</v>
      </c>
      <c r="C32" s="12">
        <f>+C30-C28</f>
        <v>348733489.20000005</v>
      </c>
      <c r="D32" s="12">
        <f>+D30-D28</f>
        <v>936900</v>
      </c>
      <c r="E32" s="12">
        <f>SUM(B32:D32)</f>
        <v>589228238.22</v>
      </c>
      <c r="F32"/>
    </row>
    <row r="33" spans="1:6" ht="12">
      <c r="A33" s="10"/>
      <c r="B33" s="12"/>
      <c r="C33" s="12"/>
      <c r="D33" s="13"/>
      <c r="E33" s="12"/>
      <c r="F33"/>
    </row>
    <row r="34" spans="1:6" ht="12">
      <c r="A34" s="10" t="s">
        <v>14</v>
      </c>
      <c r="B34" s="12">
        <f>+B22+B28</f>
        <v>5976831438.55</v>
      </c>
      <c r="C34" s="12">
        <f>+C22+C28</f>
        <v>387997665</v>
      </c>
      <c r="D34" s="12">
        <f>+D22+D28</f>
        <v>1130571982</v>
      </c>
      <c r="E34" s="12">
        <f>SUM(B34:D34)</f>
        <v>7495401085.55</v>
      </c>
      <c r="F34"/>
    </row>
    <row r="35" spans="1:6" ht="12">
      <c r="A35" s="10" t="s">
        <v>15</v>
      </c>
      <c r="B35" s="12">
        <f>+B24+B30</f>
        <v>5143203857.719999</v>
      </c>
      <c r="C35" s="12">
        <f>+C24+C30</f>
        <v>761715892.83</v>
      </c>
      <c r="D35" s="12">
        <f>+D24+D30</f>
        <v>1273438641</v>
      </c>
      <c r="E35" s="12">
        <f>SUM(B35:D35)</f>
        <v>7178358391.549999</v>
      </c>
      <c r="F35"/>
    </row>
    <row r="36" spans="1:6" ht="12">
      <c r="A36" s="10"/>
      <c r="B36" s="12"/>
      <c r="C36" s="12"/>
      <c r="D36" s="13"/>
      <c r="E36" s="12"/>
      <c r="F36"/>
    </row>
    <row r="37" spans="1:6" ht="12">
      <c r="A37" s="10"/>
      <c r="B37" s="12"/>
      <c r="C37" s="12"/>
      <c r="D37" s="13"/>
      <c r="E37" s="12"/>
      <c r="F37"/>
    </row>
    <row r="38" spans="1:6" ht="12">
      <c r="A38" s="14" t="s">
        <v>16</v>
      </c>
      <c r="B38" s="12"/>
      <c r="C38" s="12"/>
      <c r="D38" s="13"/>
      <c r="E38" s="12"/>
      <c r="F38"/>
    </row>
    <row r="39" spans="1:6" ht="12">
      <c r="A39" s="14" t="s">
        <v>17</v>
      </c>
      <c r="B39" s="12">
        <f>B26-B32</f>
        <v>833627580.8300004</v>
      </c>
      <c r="C39" s="12">
        <f>C26-C32</f>
        <v>-373718227.83000004</v>
      </c>
      <c r="D39" s="12">
        <f>D26-D32</f>
        <v>-142866659</v>
      </c>
      <c r="E39" s="12">
        <f>SUM(B39:D39)</f>
        <v>317042694.00000036</v>
      </c>
      <c r="F39"/>
    </row>
    <row r="40" spans="1:6" ht="12">
      <c r="A40" s="10"/>
      <c r="B40" s="12"/>
      <c r="C40" s="12"/>
      <c r="D40" s="13"/>
      <c r="E40" s="12"/>
      <c r="F40"/>
    </row>
    <row r="41" spans="1:6" ht="12">
      <c r="A41" s="10" t="s">
        <v>18</v>
      </c>
      <c r="B41" s="12">
        <f>+B42+B43</f>
        <v>22767325</v>
      </c>
      <c r="C41" s="12">
        <f>+C42+C43</f>
        <v>402887552.83</v>
      </c>
      <c r="D41" s="12">
        <f>+D42+D43</f>
        <v>143646347</v>
      </c>
      <c r="E41" s="12">
        <f>SUM(B41:D41)</f>
        <v>569301224.8299999</v>
      </c>
      <c r="F41"/>
    </row>
    <row r="42" spans="1:6" ht="12">
      <c r="A42" s="10" t="s">
        <v>19</v>
      </c>
      <c r="B42" s="12">
        <v>22767325</v>
      </c>
      <c r="C42" s="12">
        <v>130325172.83</v>
      </c>
      <c r="D42" s="13">
        <v>143646347</v>
      </c>
      <c r="E42" s="12">
        <f>SUM(B42:D42)</f>
        <v>296738844.83</v>
      </c>
      <c r="F42"/>
    </row>
    <row r="43" spans="1:6" ht="12">
      <c r="A43" s="10" t="s">
        <v>20</v>
      </c>
      <c r="B43" s="12"/>
      <c r="C43" s="12">
        <v>272562380</v>
      </c>
      <c r="D43" s="13"/>
      <c r="E43" s="12">
        <f>SUM(B43:D43)</f>
        <v>272562380</v>
      </c>
      <c r="F43"/>
    </row>
    <row r="44" spans="1:6" ht="12">
      <c r="A44" s="10"/>
      <c r="B44" s="12"/>
      <c r="C44" s="12"/>
      <c r="D44" s="13"/>
      <c r="E44" s="12"/>
      <c r="F44"/>
    </row>
    <row r="45" spans="1:6" ht="12">
      <c r="A45" s="10" t="s">
        <v>21</v>
      </c>
      <c r="B45" s="12">
        <f>+B46+B47</f>
        <v>546533899.8299999</v>
      </c>
      <c r="C45" s="12">
        <f>+C46+C47</f>
        <v>22767325</v>
      </c>
      <c r="D45" s="12"/>
      <c r="E45" s="12">
        <f>SUM(B45:D45)</f>
        <v>569301224.8299999</v>
      </c>
      <c r="F45"/>
    </row>
    <row r="46" spans="1:6" ht="12">
      <c r="A46" s="10" t="s">
        <v>22</v>
      </c>
      <c r="B46" s="12">
        <v>273971519.83</v>
      </c>
      <c r="C46" s="12">
        <v>22767325</v>
      </c>
      <c r="D46" s="13"/>
      <c r="E46" s="12">
        <f>SUM(B46:D46)</f>
        <v>296738844.83</v>
      </c>
      <c r="F46"/>
    </row>
    <row r="47" spans="1:6" ht="12">
      <c r="A47" s="10" t="s">
        <v>23</v>
      </c>
      <c r="B47" s="12">
        <v>272562380</v>
      </c>
      <c r="C47" s="12"/>
      <c r="D47" s="13"/>
      <c r="E47" s="12">
        <f>SUM(B47:D47)</f>
        <v>272562380</v>
      </c>
      <c r="F47"/>
    </row>
    <row r="48" spans="1:6" ht="12">
      <c r="A48" s="10"/>
      <c r="B48" s="12"/>
      <c r="C48" s="12"/>
      <c r="D48" s="13"/>
      <c r="E48" s="12"/>
      <c r="F48"/>
    </row>
    <row r="49" spans="1:6" ht="12">
      <c r="A49" s="10"/>
      <c r="B49" s="12"/>
      <c r="C49" s="12"/>
      <c r="D49" s="13"/>
      <c r="E49" s="12"/>
      <c r="F49"/>
    </row>
    <row r="50" spans="1:6" ht="12">
      <c r="A50" s="15" t="s">
        <v>24</v>
      </c>
      <c r="B50" s="12">
        <f>+B39+B41-B45</f>
        <v>309861006.0000005</v>
      </c>
      <c r="C50" s="12">
        <f>+C39+C41-C45</f>
        <v>6401999.99999994</v>
      </c>
      <c r="D50" s="12">
        <f>+D39+D41-D45</f>
        <v>779688</v>
      </c>
      <c r="E50" s="12">
        <f>SUM(B50:D50)</f>
        <v>317042694.0000004</v>
      </c>
      <c r="F50"/>
    </row>
    <row r="51" spans="1:6" ht="12">
      <c r="A51" s="10"/>
      <c r="B51" s="12"/>
      <c r="C51" s="12"/>
      <c r="D51" s="13"/>
      <c r="E51" s="12"/>
      <c r="F51"/>
    </row>
    <row r="52" spans="1:6" ht="12">
      <c r="A52" s="10" t="s">
        <v>25</v>
      </c>
      <c r="B52" s="12">
        <f>SUM(B53:B55)</f>
        <v>13949998</v>
      </c>
      <c r="C52" s="12">
        <f>SUM(C53:C55)</f>
        <v>6996031</v>
      </c>
      <c r="D52" s="12">
        <f>SUM(D53:D55)</f>
        <v>200000</v>
      </c>
      <c r="E52" s="12">
        <f>SUM(B52:D52)</f>
        <v>21146029</v>
      </c>
      <c r="F52"/>
    </row>
    <row r="53" spans="1:6" ht="12">
      <c r="A53" s="10" t="s">
        <v>26</v>
      </c>
      <c r="B53" s="12"/>
      <c r="C53" s="12"/>
      <c r="D53" s="13">
        <v>200000</v>
      </c>
      <c r="E53" s="12">
        <f>SUM(B53:D53)</f>
        <v>200000</v>
      </c>
      <c r="F53"/>
    </row>
    <row r="54" spans="1:6" ht="12">
      <c r="A54" s="10" t="s">
        <v>27</v>
      </c>
      <c r="B54" s="12">
        <v>13928477</v>
      </c>
      <c r="C54" s="12"/>
      <c r="D54" s="13"/>
      <c r="E54" s="12">
        <f>SUM(B54:D54)</f>
        <v>13928477</v>
      </c>
      <c r="F54"/>
    </row>
    <row r="55" spans="1:6" ht="12">
      <c r="A55" s="10" t="s">
        <v>28</v>
      </c>
      <c r="B55" s="12">
        <v>21521</v>
      </c>
      <c r="C55" s="12">
        <v>6996031</v>
      </c>
      <c r="D55" s="13"/>
      <c r="E55" s="12">
        <f>SUM(B55:D55)</f>
        <v>7017552</v>
      </c>
      <c r="F55"/>
    </row>
    <row r="56" spans="1:6" ht="12">
      <c r="A56" s="10"/>
      <c r="B56" s="12"/>
      <c r="C56" s="12"/>
      <c r="D56" s="13"/>
      <c r="E56" s="12"/>
      <c r="F56"/>
    </row>
    <row r="57" spans="1:6" ht="12">
      <c r="A57" s="10" t="s">
        <v>29</v>
      </c>
      <c r="B57" s="12">
        <f>+B58+B59+B60</f>
        <v>323811004</v>
      </c>
      <c r="C57" s="12">
        <f>+C58+C59+C60</f>
        <v>13398031</v>
      </c>
      <c r="D57" s="12">
        <f>+D58+D59+D60</f>
        <v>979688</v>
      </c>
      <c r="E57" s="12">
        <f>SUM(B57:D57)</f>
        <v>338188723</v>
      </c>
      <c r="F57"/>
    </row>
    <row r="58" spans="1:6" ht="12">
      <c r="A58" s="10" t="s">
        <v>30</v>
      </c>
      <c r="B58" s="12">
        <v>8200253</v>
      </c>
      <c r="C58" s="12"/>
      <c r="D58" s="13">
        <v>200000</v>
      </c>
      <c r="E58" s="12">
        <f>SUM(B58:D58)</f>
        <v>8400253</v>
      </c>
      <c r="F58"/>
    </row>
    <row r="59" spans="1:6" ht="12">
      <c r="A59" s="10" t="s">
        <v>31</v>
      </c>
      <c r="B59" s="12">
        <v>308614720</v>
      </c>
      <c r="C59" s="12">
        <v>13376510</v>
      </c>
      <c r="D59" s="13">
        <v>779688</v>
      </c>
      <c r="E59" s="12">
        <f>SUM(B59:D59)</f>
        <v>322770918</v>
      </c>
      <c r="F59"/>
    </row>
    <row r="60" spans="1:6" ht="12">
      <c r="A60" s="10" t="s">
        <v>32</v>
      </c>
      <c r="B60" s="12">
        <v>6996031</v>
      </c>
      <c r="C60" s="12">
        <v>21521</v>
      </c>
      <c r="D60" s="13"/>
      <c r="E60" s="12">
        <f>SUM(B60:D60)</f>
        <v>7017552</v>
      </c>
      <c r="F60"/>
    </row>
    <row r="61" spans="1:6" ht="12">
      <c r="A61" s="16"/>
      <c r="B61" s="17"/>
      <c r="C61" s="17"/>
      <c r="D61" s="18"/>
      <c r="E61" s="17"/>
      <c r="F61"/>
    </row>
    <row r="62" ht="12">
      <c r="F62"/>
    </row>
  </sheetData>
  <mergeCells count="6">
    <mergeCell ref="A10:E10"/>
    <mergeCell ref="A14:E14"/>
    <mergeCell ref="B18:B19"/>
    <mergeCell ref="C18:C19"/>
    <mergeCell ref="D18:D19"/>
    <mergeCell ref="E18:E19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1"/>
  <sheetViews>
    <sheetView zoomScale="75" zoomScaleNormal="75" workbookViewId="0" topLeftCell="A1">
      <selection activeCell="A8" sqref="A8"/>
    </sheetView>
  </sheetViews>
  <sheetFormatPr defaultColWidth="11.421875" defaultRowHeight="12.75"/>
  <cols>
    <col min="1" max="1" width="63.7109375" style="104" customWidth="1"/>
    <col min="2" max="2" width="16.00390625" style="19" customWidth="1"/>
    <col min="3" max="3" width="15.421875" style="19" customWidth="1"/>
    <col min="4" max="4" width="16.00390625" style="19" customWidth="1"/>
    <col min="5" max="5" width="16.28125" style="19" customWidth="1"/>
    <col min="6" max="16384" width="11.421875" style="19" customWidth="1"/>
  </cols>
  <sheetData>
    <row r="3" spans="1:5" ht="25.5" customHeight="1">
      <c r="A3" s="2" t="s">
        <v>0</v>
      </c>
      <c r="B3" s="2"/>
      <c r="C3" s="2"/>
      <c r="D3" s="2"/>
      <c r="E3" s="2"/>
    </row>
    <row r="4" spans="4:5" ht="12">
      <c r="D4"/>
      <c r="E4" s="20" t="s">
        <v>213</v>
      </c>
    </row>
    <row r="6" spans="1:5" ht="12">
      <c r="A6" s="105" t="s">
        <v>34</v>
      </c>
      <c r="B6" s="105"/>
      <c r="C6" s="105"/>
      <c r="D6" s="105"/>
      <c r="E6" s="105"/>
    </row>
    <row r="7" spans="1:5" ht="12">
      <c r="A7" s="105" t="s">
        <v>214</v>
      </c>
      <c r="B7" s="105"/>
      <c r="C7" s="105"/>
      <c r="D7" s="105"/>
      <c r="E7" s="105"/>
    </row>
    <row r="8" spans="1:5" ht="12">
      <c r="A8" s="107"/>
      <c r="B8" s="23"/>
      <c r="C8" s="23"/>
      <c r="D8" s="23"/>
      <c r="E8" s="23"/>
    </row>
    <row r="9" spans="1:5" ht="12">
      <c r="A9" s="168" t="s">
        <v>37</v>
      </c>
      <c r="B9" s="169" t="s">
        <v>36</v>
      </c>
      <c r="C9" s="169"/>
      <c r="D9" s="169"/>
      <c r="E9" s="170" t="s">
        <v>6</v>
      </c>
    </row>
    <row r="10" spans="1:5" s="171" customFormat="1" ht="28.5" customHeight="1">
      <c r="A10" s="168"/>
      <c r="B10" s="168" t="s">
        <v>3</v>
      </c>
      <c r="C10" s="168" t="s">
        <v>4</v>
      </c>
      <c r="D10" s="168" t="s">
        <v>215</v>
      </c>
      <c r="E10" s="170"/>
    </row>
    <row r="11" spans="1:5" ht="12">
      <c r="A11" s="29"/>
      <c r="B11" s="172"/>
      <c r="C11" s="115"/>
      <c r="D11" s="115"/>
      <c r="E11" s="173"/>
    </row>
    <row r="12" spans="1:6" ht="12">
      <c r="A12" s="33"/>
      <c r="B12" s="174"/>
      <c r="C12" s="121"/>
      <c r="D12" s="121"/>
      <c r="E12" s="175"/>
      <c r="F12" s="119"/>
    </row>
    <row r="13" spans="1:6" ht="12">
      <c r="A13" s="33" t="s">
        <v>181</v>
      </c>
      <c r="B13" s="176">
        <f>B14</f>
        <v>21521</v>
      </c>
      <c r="C13" s="116">
        <f>C14</f>
        <v>6996031</v>
      </c>
      <c r="D13" s="116"/>
      <c r="E13" s="141">
        <f>D13+C13+B13</f>
        <v>7017552</v>
      </c>
      <c r="F13" s="119"/>
    </row>
    <row r="14" spans="1:6" ht="12">
      <c r="A14" s="33" t="s">
        <v>216</v>
      </c>
      <c r="B14" s="176">
        <v>21521</v>
      </c>
      <c r="C14" s="116">
        <v>6996031</v>
      </c>
      <c r="D14" s="116"/>
      <c r="E14" s="141">
        <f>D14+C14+B14</f>
        <v>7017552</v>
      </c>
      <c r="F14" s="119"/>
    </row>
    <row r="15" spans="1:6" ht="12">
      <c r="A15" s="33"/>
      <c r="B15" s="176"/>
      <c r="C15" s="116"/>
      <c r="D15" s="116"/>
      <c r="E15" s="141"/>
      <c r="F15" s="119"/>
    </row>
    <row r="16" spans="1:6" ht="12">
      <c r="A16" s="177" t="s">
        <v>172</v>
      </c>
      <c r="B16" s="176">
        <f>B13</f>
        <v>21521</v>
      </c>
      <c r="C16" s="116">
        <f>C13</f>
        <v>6996031</v>
      </c>
      <c r="D16" s="116"/>
      <c r="E16" s="141">
        <f>E13</f>
        <v>7017552</v>
      </c>
      <c r="F16" s="119"/>
    </row>
    <row r="17" spans="1:6" ht="12">
      <c r="A17" s="33"/>
      <c r="B17" s="174"/>
      <c r="C17" s="121"/>
      <c r="D17" s="121"/>
      <c r="E17" s="175"/>
      <c r="F17" s="119"/>
    </row>
    <row r="18" spans="1:5" ht="12">
      <c r="A18" s="41"/>
      <c r="B18" s="178"/>
      <c r="C18" s="123"/>
      <c r="D18" s="123"/>
      <c r="E18" s="179"/>
    </row>
    <row r="19" spans="1:5" ht="12">
      <c r="A19" s="125"/>
      <c r="B19" s="37"/>
      <c r="C19" s="37"/>
      <c r="D19" s="37"/>
      <c r="E19" s="37"/>
    </row>
    <row r="20" s="19" customFormat="1" ht="12"/>
    <row r="21" s="19" customFormat="1" ht="12">
      <c r="D21" s="180"/>
    </row>
    <row r="22" s="19" customFormat="1" ht="12"/>
    <row r="23" s="19" customFormat="1" ht="12"/>
    <row r="24" s="19" customFormat="1" ht="12"/>
    <row r="25" s="19" customFormat="1" ht="12"/>
    <row r="26" s="19" customFormat="1" ht="12"/>
    <row r="27" s="19" customFormat="1" ht="12"/>
    <row r="28" s="19" customFormat="1" ht="12"/>
  </sheetData>
  <mergeCells count="6">
    <mergeCell ref="A3:E3"/>
    <mergeCell ref="A6:E6"/>
    <mergeCell ref="A7:E7"/>
    <mergeCell ref="A9:A10"/>
    <mergeCell ref="B9:D9"/>
    <mergeCell ref="E9:E10"/>
  </mergeCells>
  <printOptions/>
  <pageMargins left="1.1298611111111112" right="0.7479166666666667" top="1.9597222222222224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75" zoomScaleNormal="75" workbookViewId="0" topLeftCell="A1">
      <selection activeCell="A3" sqref="A3"/>
    </sheetView>
  </sheetViews>
  <sheetFormatPr defaultColWidth="11.421875" defaultRowHeight="12.75"/>
  <cols>
    <col min="1" max="1" width="50.28125" style="126" customWidth="1"/>
    <col min="2" max="3" width="14.7109375" style="127" customWidth="1"/>
    <col min="4" max="4" width="13.7109375" style="127" customWidth="1"/>
    <col min="5" max="5" width="14.7109375" style="127" customWidth="1"/>
  </cols>
  <sheetData>
    <row r="1" ht="12">
      <c r="D1" s="128"/>
    </row>
    <row r="2" spans="1:5" ht="39" customHeight="1">
      <c r="A2" s="2" t="s">
        <v>0</v>
      </c>
      <c r="B2" s="2"/>
      <c r="C2" s="2"/>
      <c r="D2" s="2"/>
      <c r="E2" s="2"/>
    </row>
    <row r="3" spans="4:5" ht="18" customHeight="1">
      <c r="D3" s="128"/>
      <c r="E3" s="129" t="s">
        <v>217</v>
      </c>
    </row>
    <row r="4" ht="12">
      <c r="D4" s="128"/>
    </row>
    <row r="5" spans="1:5" ht="12">
      <c r="A5" s="130" t="s">
        <v>34</v>
      </c>
      <c r="B5" s="130"/>
      <c r="C5" s="130"/>
      <c r="D5" s="130"/>
      <c r="E5" s="130"/>
    </row>
    <row r="6" spans="1:5" ht="12">
      <c r="A6" s="130" t="s">
        <v>218</v>
      </c>
      <c r="B6" s="130"/>
      <c r="C6" s="130"/>
      <c r="D6" s="130"/>
      <c r="E6" s="130"/>
    </row>
    <row r="7" spans="1:5" ht="12">
      <c r="A7" s="131"/>
      <c r="B7" s="132"/>
      <c r="C7" s="132"/>
      <c r="D7" s="132"/>
      <c r="E7" s="132"/>
    </row>
    <row r="8" spans="1:5" ht="18" customHeight="1">
      <c r="A8" s="181" t="s">
        <v>37</v>
      </c>
      <c r="B8" s="109" t="s">
        <v>36</v>
      </c>
      <c r="C8" s="109"/>
      <c r="D8" s="109"/>
      <c r="E8" s="112" t="s">
        <v>6</v>
      </c>
    </row>
    <row r="9" spans="1:5" ht="26.25" customHeight="1">
      <c r="A9" s="181"/>
      <c r="B9" s="112" t="s">
        <v>3</v>
      </c>
      <c r="C9" s="112" t="s">
        <v>4</v>
      </c>
      <c r="D9" s="112" t="s">
        <v>5</v>
      </c>
      <c r="E9" s="112"/>
    </row>
    <row r="10" spans="1:5" ht="12">
      <c r="A10" s="182"/>
      <c r="B10" s="183"/>
      <c r="C10" s="183"/>
      <c r="D10" s="183"/>
      <c r="E10" s="184"/>
    </row>
    <row r="11" spans="1:5" ht="8.25" customHeight="1">
      <c r="A11" s="185"/>
      <c r="B11" s="186"/>
      <c r="C11" s="186"/>
      <c r="D11" s="186"/>
      <c r="E11" s="187"/>
    </row>
    <row r="12" spans="1:5" ht="25.5" customHeight="1">
      <c r="A12" s="188" t="s">
        <v>219</v>
      </c>
      <c r="B12" s="189">
        <f>+B13+B14</f>
        <v>6996031</v>
      </c>
      <c r="C12" s="189">
        <f>+C13+C14</f>
        <v>21521</v>
      </c>
      <c r="D12" s="189"/>
      <c r="E12" s="141">
        <f>SUM(B12:D12)</f>
        <v>7017552</v>
      </c>
    </row>
    <row r="13" spans="1:5" ht="13.5" customHeight="1">
      <c r="A13" s="190" t="s">
        <v>220</v>
      </c>
      <c r="B13" s="189"/>
      <c r="C13" s="189">
        <v>21521</v>
      </c>
      <c r="D13" s="189"/>
      <c r="E13" s="141">
        <f>B13+C13+D13</f>
        <v>21521</v>
      </c>
    </row>
    <row r="14" spans="1:5" ht="12">
      <c r="A14" s="190" t="s">
        <v>221</v>
      </c>
      <c r="B14" s="189">
        <v>6996031</v>
      </c>
      <c r="C14" s="189"/>
      <c r="D14" s="189"/>
      <c r="E14" s="141">
        <f>B14+C14+D14</f>
        <v>6996031</v>
      </c>
    </row>
    <row r="15" spans="1:5" ht="24" customHeight="1">
      <c r="A15" s="191" t="s">
        <v>6</v>
      </c>
      <c r="B15" s="189">
        <f>B12</f>
        <v>6996031</v>
      </c>
      <c r="C15" s="189">
        <f>C12</f>
        <v>21521</v>
      </c>
      <c r="D15" s="189"/>
      <c r="E15" s="189">
        <f>E12</f>
        <v>7017552</v>
      </c>
    </row>
    <row r="16" spans="1:5" ht="12">
      <c r="A16" s="192"/>
      <c r="B16" s="193"/>
      <c r="C16" s="193"/>
      <c r="D16" s="193"/>
      <c r="E16" s="147"/>
    </row>
    <row r="20" ht="12">
      <c r="C20" s="180"/>
    </row>
  </sheetData>
  <mergeCells count="6">
    <mergeCell ref="A2:E2"/>
    <mergeCell ref="A5:E5"/>
    <mergeCell ref="A6:E6"/>
    <mergeCell ref="A8:A9"/>
    <mergeCell ref="B8:D8"/>
    <mergeCell ref="E8:E9"/>
  </mergeCells>
  <printOptions/>
  <pageMargins left="1.0298611111111111" right="0.7479166666666667" top="2.0902777777777777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4.57421875" style="0" customWidth="1"/>
    <col min="2" max="2" width="30.140625" style="0" customWidth="1"/>
    <col min="3" max="3" width="19.8515625" style="0" customWidth="1"/>
    <col min="4" max="4" width="18.7109375" style="0" customWidth="1"/>
    <col min="5" max="5" width="17.421875" style="0" customWidth="1"/>
    <col min="6" max="6" width="16.28125" style="0" customWidth="1"/>
    <col min="7" max="7" width="15.00390625" style="0" customWidth="1"/>
    <col min="9" max="9" width="14.00390625" style="0" customWidth="1"/>
  </cols>
  <sheetData>
    <row r="1" spans="2:6" ht="12">
      <c r="B1" s="194"/>
      <c r="C1" s="194"/>
      <c r="D1" s="194"/>
      <c r="E1" s="194"/>
      <c r="F1" s="194"/>
    </row>
    <row r="2" spans="2:6" ht="12">
      <c r="B2" s="194"/>
      <c r="C2" s="194"/>
      <c r="D2" s="194"/>
      <c r="E2" s="194"/>
      <c r="F2" s="194"/>
    </row>
    <row r="3" spans="2:6" ht="12">
      <c r="B3" s="194"/>
      <c r="C3" s="194"/>
      <c r="D3" s="194"/>
      <c r="E3" s="194"/>
      <c r="F3" s="194"/>
    </row>
    <row r="4" spans="2:6" ht="12">
      <c r="B4" s="195"/>
      <c r="C4" s="195"/>
      <c r="D4" s="195"/>
      <c r="E4" s="196"/>
      <c r="F4" s="195"/>
    </row>
    <row r="5" spans="2:6" ht="12">
      <c r="B5" s="2" t="s">
        <v>0</v>
      </c>
      <c r="C5" s="2"/>
      <c r="D5" s="2"/>
      <c r="E5" s="2"/>
      <c r="F5" s="2"/>
    </row>
    <row r="6" spans="2:6" ht="12">
      <c r="B6" s="195"/>
      <c r="C6" s="195"/>
      <c r="D6" s="195"/>
      <c r="E6" s="195"/>
      <c r="F6" s="197" t="s">
        <v>222</v>
      </c>
    </row>
    <row r="7" spans="2:5" ht="14.25">
      <c r="B7" s="198"/>
      <c r="C7" s="198"/>
      <c r="D7" s="198"/>
      <c r="E7" s="198"/>
    </row>
    <row r="8" spans="2:6" ht="12">
      <c r="B8" s="199" t="s">
        <v>34</v>
      </c>
      <c r="C8" s="199"/>
      <c r="D8" s="199"/>
      <c r="E8" s="199"/>
      <c r="F8" s="199"/>
    </row>
    <row r="9" spans="2:6" ht="12">
      <c r="B9" s="199" t="s">
        <v>223</v>
      </c>
      <c r="C9" s="199"/>
      <c r="D9" s="199"/>
      <c r="E9" s="199"/>
      <c r="F9" s="199"/>
    </row>
    <row r="12" spans="2:6" ht="12">
      <c r="B12" s="108"/>
      <c r="C12" s="109" t="s">
        <v>36</v>
      </c>
      <c r="D12" s="109"/>
      <c r="E12" s="109"/>
      <c r="F12" s="110"/>
    </row>
    <row r="13" spans="2:6" ht="20.25">
      <c r="B13" s="111" t="s">
        <v>224</v>
      </c>
      <c r="C13" s="112" t="s">
        <v>3</v>
      </c>
      <c r="D13" s="112" t="s">
        <v>4</v>
      </c>
      <c r="E13" s="112" t="s">
        <v>5</v>
      </c>
      <c r="F13" s="113" t="s">
        <v>6</v>
      </c>
    </row>
    <row r="14" spans="2:6" ht="12">
      <c r="B14" s="200"/>
      <c r="C14" s="201"/>
      <c r="D14" s="201"/>
      <c r="E14" s="201"/>
      <c r="F14" s="202"/>
    </row>
    <row r="15" spans="2:6" ht="12">
      <c r="B15" s="203" t="s">
        <v>225</v>
      </c>
      <c r="C15" s="204">
        <v>2939597326.43</v>
      </c>
      <c r="D15" s="204">
        <v>116365863.83</v>
      </c>
      <c r="E15" s="204">
        <v>23465177</v>
      </c>
      <c r="F15" s="205">
        <f>+C15+D15+E15</f>
        <v>3079428367.2599998</v>
      </c>
    </row>
    <row r="16" spans="2:6" ht="12">
      <c r="B16" s="203" t="s">
        <v>226</v>
      </c>
      <c r="C16" s="159">
        <v>152167679.14</v>
      </c>
      <c r="D16" s="159">
        <v>18078251.5</v>
      </c>
      <c r="E16" s="159">
        <v>975182</v>
      </c>
      <c r="F16" s="205">
        <f>+C16+D16+E16</f>
        <v>171221112.64</v>
      </c>
    </row>
    <row r="17" spans="2:6" ht="12">
      <c r="B17" s="203" t="s">
        <v>227</v>
      </c>
      <c r="C17" s="159">
        <v>365108601.19</v>
      </c>
      <c r="D17" s="159">
        <v>95153017.5</v>
      </c>
      <c r="E17" s="159">
        <v>288587798</v>
      </c>
      <c r="F17" s="205">
        <f>+C17+D17+E17</f>
        <v>748849416.69</v>
      </c>
    </row>
    <row r="18" spans="2:6" ht="12">
      <c r="B18" s="203" t="s">
        <v>228</v>
      </c>
      <c r="C18" s="159">
        <v>183629341.81</v>
      </c>
      <c r="D18" s="159">
        <v>487812156</v>
      </c>
      <c r="E18" s="159">
        <v>936900</v>
      </c>
      <c r="F18" s="205">
        <f>+C18+D18+E18</f>
        <v>672378397.81</v>
      </c>
    </row>
    <row r="19" spans="2:6" ht="12.75" hidden="1">
      <c r="B19" s="203" t="s">
        <v>229</v>
      </c>
      <c r="C19" s="159"/>
      <c r="D19" s="159"/>
      <c r="E19" s="159"/>
      <c r="F19" s="205">
        <f>+C19+D19+E19</f>
        <v>0</v>
      </c>
    </row>
    <row r="20" spans="2:6" ht="12">
      <c r="B20" s="203" t="s">
        <v>230</v>
      </c>
      <c r="C20" s="159">
        <v>1416459757.15</v>
      </c>
      <c r="D20" s="159">
        <v>7748216</v>
      </c>
      <c r="E20" s="159">
        <v>959473584</v>
      </c>
      <c r="F20" s="205">
        <f>+C20+D20+E20</f>
        <v>2383681557.15</v>
      </c>
    </row>
    <row r="21" spans="2:6" ht="12">
      <c r="B21" s="203" t="s">
        <v>231</v>
      </c>
      <c r="C21" s="159">
        <v>9478679</v>
      </c>
      <c r="D21" s="159">
        <v>31822408</v>
      </c>
      <c r="E21" s="159"/>
      <c r="F21" s="205">
        <f>+C21+D21+E21</f>
        <v>41301087</v>
      </c>
    </row>
    <row r="22" spans="2:6" ht="12">
      <c r="B22" s="203" t="s">
        <v>232</v>
      </c>
      <c r="C22" s="159">
        <v>75861473</v>
      </c>
      <c r="D22" s="159">
        <v>4735980</v>
      </c>
      <c r="E22" s="159"/>
      <c r="F22" s="205">
        <f>+C22+D22+E22</f>
        <v>80597453</v>
      </c>
    </row>
    <row r="23" spans="2:6" ht="12">
      <c r="B23" s="203" t="s">
        <v>233</v>
      </c>
      <c r="C23" s="159">
        <v>901000</v>
      </c>
      <c r="D23" s="159"/>
      <c r="E23" s="159"/>
      <c r="F23" s="205">
        <f>+C23+D23+E23</f>
        <v>901000</v>
      </c>
    </row>
    <row r="24" spans="2:6" ht="12">
      <c r="B24" s="206"/>
      <c r="C24" s="159"/>
      <c r="D24" s="159"/>
      <c r="E24" s="159"/>
      <c r="F24" s="207"/>
    </row>
    <row r="25" spans="2:6" ht="12">
      <c r="B25" s="208"/>
      <c r="C25" s="209"/>
      <c r="D25" s="209"/>
      <c r="E25" s="209"/>
      <c r="F25" s="210"/>
    </row>
    <row r="26" spans="2:7" ht="12">
      <c r="B26" s="206" t="s">
        <v>234</v>
      </c>
      <c r="C26" s="159">
        <f>SUM(C15:C23)</f>
        <v>5143203857.719999</v>
      </c>
      <c r="D26" s="159">
        <f>SUM(D15:D23)</f>
        <v>761715892.83</v>
      </c>
      <c r="E26" s="159">
        <f>SUM(E15:E23)</f>
        <v>1273438641</v>
      </c>
      <c r="F26" s="205">
        <f>+C26+D26+E26</f>
        <v>7178358391.549999</v>
      </c>
      <c r="G26" s="153"/>
    </row>
    <row r="27" spans="2:6" ht="12">
      <c r="B27" s="206" t="s">
        <v>235</v>
      </c>
      <c r="C27" s="159"/>
      <c r="D27" s="159"/>
      <c r="E27" s="159"/>
      <c r="F27" s="205"/>
    </row>
    <row r="28" spans="2:6" ht="12">
      <c r="B28" s="211"/>
      <c r="C28" s="212"/>
      <c r="D28" s="212"/>
      <c r="E28" s="212"/>
      <c r="F28" s="213"/>
    </row>
    <row r="29" spans="2:9" ht="12">
      <c r="B29" s="203"/>
      <c r="C29" s="159"/>
      <c r="D29" s="159"/>
      <c r="E29" s="159"/>
      <c r="F29" s="205"/>
      <c r="I29" s="153"/>
    </row>
    <row r="30" spans="2:6" ht="12">
      <c r="B30" s="214" t="s">
        <v>192</v>
      </c>
      <c r="C30" s="159">
        <f>+9!B36</f>
        <v>316814973</v>
      </c>
      <c r="D30" s="159">
        <f>+9!C36</f>
        <v>13376510</v>
      </c>
      <c r="E30" s="159">
        <f>9!D36</f>
        <v>979688</v>
      </c>
      <c r="F30" s="205">
        <f>+C30+D30+E30</f>
        <v>331171171</v>
      </c>
    </row>
    <row r="31" spans="2:6" ht="12">
      <c r="B31" s="215" t="s">
        <v>236</v>
      </c>
      <c r="C31" s="159"/>
      <c r="D31" s="159"/>
      <c r="E31" s="159"/>
      <c r="F31" s="205" t="s">
        <v>237</v>
      </c>
    </row>
    <row r="32" spans="2:6" ht="12">
      <c r="B32" s="216"/>
      <c r="C32" s="159"/>
      <c r="D32" s="159"/>
      <c r="E32" s="159"/>
      <c r="F32" s="205"/>
    </row>
    <row r="33" spans="2:6" ht="12">
      <c r="B33" s="208"/>
      <c r="C33" s="209"/>
      <c r="D33" s="209"/>
      <c r="E33" s="209"/>
      <c r="F33" s="217"/>
    </row>
    <row r="34" spans="2:6" ht="12">
      <c r="B34" s="218" t="s">
        <v>6</v>
      </c>
      <c r="C34" s="212">
        <f>+C30+C26</f>
        <v>5460018830.719999</v>
      </c>
      <c r="D34" s="212">
        <f>+D30+D26</f>
        <v>775092402.83</v>
      </c>
      <c r="E34" s="212">
        <f>+E30+E26</f>
        <v>1274418329</v>
      </c>
      <c r="F34" s="213">
        <f>+C34+D34+E34</f>
        <v>7509529562.549999</v>
      </c>
    </row>
    <row r="35" spans="2:6" ht="12">
      <c r="B35" s="203"/>
      <c r="C35" s="159"/>
      <c r="D35" s="159"/>
      <c r="E35" s="159"/>
      <c r="F35" s="205"/>
    </row>
    <row r="36" spans="2:7" ht="12">
      <c r="B36" s="203" t="s">
        <v>174</v>
      </c>
      <c r="C36" s="159">
        <v>553529930.83</v>
      </c>
      <c r="D36" s="159">
        <f>22767325+21521</f>
        <v>22788846</v>
      </c>
      <c r="E36" s="159"/>
      <c r="F36" s="219">
        <f>+D36+C38+C36</f>
        <v>576318776.83</v>
      </c>
      <c r="G36" s="220"/>
    </row>
    <row r="37" spans="2:6" ht="23.25" customHeight="1">
      <c r="B37" s="216" t="s">
        <v>238</v>
      </c>
      <c r="C37" s="221"/>
      <c r="D37" s="221"/>
      <c r="E37" s="221"/>
      <c r="F37" s="222"/>
    </row>
    <row r="38" spans="2:6" ht="12">
      <c r="B38" s="223"/>
      <c r="C38" s="224"/>
      <c r="D38" s="224"/>
      <c r="E38" s="224"/>
      <c r="F38" s="225"/>
    </row>
    <row r="39" ht="12">
      <c r="D39" s="153"/>
    </row>
    <row r="40" ht="12">
      <c r="F40" s="153"/>
    </row>
    <row r="41" spans="3:6" ht="12">
      <c r="C41" s="153"/>
      <c r="F41" s="153"/>
    </row>
  </sheetData>
  <mergeCells count="5">
    <mergeCell ref="B1:F1"/>
    <mergeCell ref="B5:F5"/>
    <mergeCell ref="B8:F8"/>
    <mergeCell ref="B9:F9"/>
    <mergeCell ref="C12:E12"/>
  </mergeCells>
  <printOptions/>
  <pageMargins left="0.7479166666666667" right="0.7479166666666667" top="1.4000000000000001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8.28125" style="19" customWidth="1"/>
    <col min="2" max="5" width="18.57421875" style="19" customWidth="1"/>
    <col min="6" max="6" width="15.8515625" style="19" customWidth="1"/>
    <col min="7" max="16384" width="11.421875" style="19" customWidth="1"/>
  </cols>
  <sheetData>
    <row r="1" spans="1:5" ht="47.25" customHeight="1">
      <c r="A1" s="2"/>
      <c r="B1" s="2"/>
      <c r="C1" s="2"/>
      <c r="D1" s="2"/>
      <c r="E1" s="2"/>
    </row>
    <row r="2" spans="1:5" ht="20.25" customHeight="1">
      <c r="A2" s="2" t="s">
        <v>0</v>
      </c>
      <c r="B2" s="2"/>
      <c r="C2" s="2"/>
      <c r="D2" s="2"/>
      <c r="E2" s="2"/>
    </row>
    <row r="3" spans="4:5" ht="12">
      <c r="D3" s="20"/>
      <c r="E3" s="19" t="s">
        <v>33</v>
      </c>
    </row>
    <row r="5" spans="1:5" ht="12">
      <c r="A5" s="21" t="s">
        <v>34</v>
      </c>
      <c r="B5" s="21"/>
      <c r="C5" s="21"/>
      <c r="D5" s="21"/>
      <c r="E5" s="21"/>
    </row>
    <row r="6" spans="1:5" ht="12">
      <c r="A6" s="21" t="s">
        <v>35</v>
      </c>
      <c r="B6" s="21"/>
      <c r="C6" s="21"/>
      <c r="D6" s="21"/>
      <c r="E6" s="21"/>
    </row>
    <row r="7" spans="1:5" ht="12">
      <c r="A7" s="22"/>
      <c r="B7" s="23"/>
      <c r="C7" s="23"/>
      <c r="D7" s="23"/>
      <c r="E7" s="23"/>
    </row>
    <row r="8" spans="1:5" ht="12">
      <c r="A8" s="24"/>
      <c r="B8" s="25" t="s">
        <v>36</v>
      </c>
      <c r="C8" s="25"/>
      <c r="D8" s="25"/>
      <c r="E8" s="26"/>
    </row>
    <row r="9" spans="1:5" ht="20.25">
      <c r="A9" s="27" t="s">
        <v>37</v>
      </c>
      <c r="B9" s="28" t="s">
        <v>3</v>
      </c>
      <c r="C9" s="28" t="s">
        <v>4</v>
      </c>
      <c r="D9" s="28" t="s">
        <v>5</v>
      </c>
      <c r="E9" s="28" t="s">
        <v>6</v>
      </c>
    </row>
    <row r="10" spans="1:5" ht="12">
      <c r="A10" s="29"/>
      <c r="B10" s="30"/>
      <c r="C10" s="31"/>
      <c r="D10" s="30"/>
      <c r="E10" s="32"/>
    </row>
    <row r="11" spans="1:5" ht="12">
      <c r="A11" s="33" t="s">
        <v>38</v>
      </c>
      <c r="B11" s="34">
        <f>B12+B16+B20+B21+B23+B22</f>
        <v>4864529715.7</v>
      </c>
      <c r="C11" s="35">
        <f>C12+C16+C20+C21+C23+C22</f>
        <v>180625303.63</v>
      </c>
      <c r="D11" s="34">
        <f>D12+D16+D20+D21+D23+D22</f>
        <v>1272501741</v>
      </c>
      <c r="E11" s="36">
        <f>D11+C11+B11</f>
        <v>6317656760.33</v>
      </c>
    </row>
    <row r="12" spans="1:5" ht="12">
      <c r="A12" s="33" t="s">
        <v>39</v>
      </c>
      <c r="B12" s="34">
        <f>SUM(B13:B15)</f>
        <v>3451116845.5499997</v>
      </c>
      <c r="C12" s="35">
        <f>SUM(C13:C15)</f>
        <v>165664107.63</v>
      </c>
      <c r="D12" s="34">
        <f>SUM(D13:D15)</f>
        <v>313028157</v>
      </c>
      <c r="E12" s="36">
        <f>D12+C12+B12</f>
        <v>3929809110.18</v>
      </c>
    </row>
    <row r="13" spans="1:5" ht="12">
      <c r="A13" s="33" t="s">
        <v>40</v>
      </c>
      <c r="B13" s="34">
        <v>2938651940.22</v>
      </c>
      <c r="C13" s="35">
        <v>84616987.63</v>
      </c>
      <c r="D13" s="34">
        <v>23465177</v>
      </c>
      <c r="E13" s="36">
        <f>D13+C13+B13</f>
        <v>3046734104.85</v>
      </c>
    </row>
    <row r="14" spans="1:5" ht="12">
      <c r="A14" s="33" t="s">
        <v>41</v>
      </c>
      <c r="B14" s="34">
        <v>511564905.33</v>
      </c>
      <c r="C14" s="35">
        <v>81047120</v>
      </c>
      <c r="D14" s="34">
        <v>289562980</v>
      </c>
      <c r="E14" s="36">
        <f>D14+C14+B14</f>
        <v>882175005.3299999</v>
      </c>
    </row>
    <row r="15" spans="1:5" s="37" customFormat="1" ht="12">
      <c r="A15" s="33" t="s">
        <v>42</v>
      </c>
      <c r="B15" s="34">
        <v>900000</v>
      </c>
      <c r="C15" s="35"/>
      <c r="D15" s="34"/>
      <c r="E15" s="36">
        <f>D15+C15+B15</f>
        <v>900000</v>
      </c>
    </row>
    <row r="16" spans="1:5" ht="12">
      <c r="A16" s="33" t="s">
        <v>43</v>
      </c>
      <c r="B16" s="34">
        <f>+B17+B18+B19</f>
        <v>77399448</v>
      </c>
      <c r="C16" s="35">
        <f>+C17+C18+C19</f>
        <v>4735980</v>
      </c>
      <c r="D16" s="34"/>
      <c r="E16" s="36">
        <f>+E17+E18+E19</f>
        <v>82135428</v>
      </c>
    </row>
    <row r="17" spans="1:5" ht="12">
      <c r="A17" s="33" t="s">
        <v>44</v>
      </c>
      <c r="B17" s="34">
        <v>75861473</v>
      </c>
      <c r="C17" s="35">
        <v>4735980</v>
      </c>
      <c r="D17" s="34"/>
      <c r="E17" s="36">
        <f>D17+C17+B17</f>
        <v>80597453</v>
      </c>
    </row>
    <row r="18" spans="1:5" ht="12.75" hidden="1">
      <c r="A18" s="33" t="s">
        <v>45</v>
      </c>
      <c r="B18" s="34"/>
      <c r="C18" s="35"/>
      <c r="D18" s="34"/>
      <c r="E18" s="36">
        <f>D18+C18+B18</f>
        <v>0</v>
      </c>
    </row>
    <row r="19" spans="1:5" ht="12">
      <c r="A19" s="33" t="s">
        <v>46</v>
      </c>
      <c r="B19" s="34">
        <v>1537975</v>
      </c>
      <c r="C19" s="35"/>
      <c r="D19" s="34"/>
      <c r="E19" s="36">
        <f>D19+C19+B19</f>
        <v>1537975</v>
      </c>
    </row>
    <row r="20" spans="1:5" ht="12">
      <c r="A20" s="33" t="s">
        <v>47</v>
      </c>
      <c r="B20" s="34">
        <v>66527711.15</v>
      </c>
      <c r="C20" s="35"/>
      <c r="D20" s="34">
        <v>959389784</v>
      </c>
      <c r="E20" s="36">
        <f>D20+C20+B20</f>
        <v>1025917495.15</v>
      </c>
    </row>
    <row r="21" spans="1:5" ht="12">
      <c r="A21" s="33" t="s">
        <v>48</v>
      </c>
      <c r="B21" s="34"/>
      <c r="C21" s="35">
        <v>3927000</v>
      </c>
      <c r="D21" s="34"/>
      <c r="E21" s="36">
        <f>D21+C21+B21</f>
        <v>3927000</v>
      </c>
    </row>
    <row r="22" spans="1:5" ht="12">
      <c r="A22" s="33" t="s">
        <v>49</v>
      </c>
      <c r="B22" s="34">
        <v>1000</v>
      </c>
      <c r="C22" s="35"/>
      <c r="D22" s="34"/>
      <c r="E22" s="36">
        <f>D22+C22+B22</f>
        <v>1000</v>
      </c>
    </row>
    <row r="23" spans="1:5" ht="12">
      <c r="A23" s="33" t="s">
        <v>50</v>
      </c>
      <c r="B23" s="34">
        <f>+B24+B25</f>
        <v>1269484711</v>
      </c>
      <c r="C23" s="35">
        <f>C24+C25</f>
        <v>6298216</v>
      </c>
      <c r="D23" s="34">
        <f>D24+D25</f>
        <v>83800</v>
      </c>
      <c r="E23" s="36">
        <f>D23+C23+B23</f>
        <v>1275866727</v>
      </c>
    </row>
    <row r="24" spans="1:5" ht="12">
      <c r="A24" s="33" t="s">
        <v>51</v>
      </c>
      <c r="B24" s="34">
        <v>585994864</v>
      </c>
      <c r="C24" s="35">
        <v>827300</v>
      </c>
      <c r="D24" s="34">
        <v>83800</v>
      </c>
      <c r="E24" s="36">
        <f>D24+C24+B24</f>
        <v>586905964</v>
      </c>
    </row>
    <row r="25" spans="1:5" ht="12">
      <c r="A25" s="33" t="s">
        <v>52</v>
      </c>
      <c r="B25" s="34">
        <v>683489847</v>
      </c>
      <c r="C25" s="35">
        <v>5470916</v>
      </c>
      <c r="D25" s="34"/>
      <c r="E25" s="36">
        <f>D25+C25+B25</f>
        <v>688960763</v>
      </c>
    </row>
    <row r="26" spans="1:5" ht="12">
      <c r="A26" s="33"/>
      <c r="B26" s="34"/>
      <c r="C26" s="35"/>
      <c r="D26" s="34"/>
      <c r="E26" s="36"/>
    </row>
    <row r="27" spans="1:5" s="37" customFormat="1" ht="12">
      <c r="A27" s="33" t="s">
        <v>53</v>
      </c>
      <c r="B27" s="34">
        <f>B28+B32+B35</f>
        <v>278674142.02</v>
      </c>
      <c r="C27" s="35">
        <f>C28+C32+C35</f>
        <v>581090589.2</v>
      </c>
      <c r="D27" s="34">
        <f>D28+D32+D35</f>
        <v>936900</v>
      </c>
      <c r="E27" s="36">
        <f>D27+C27+B27</f>
        <v>860701631.22</v>
      </c>
    </row>
    <row r="28" spans="1:5" ht="12">
      <c r="A28" s="33" t="s">
        <v>54</v>
      </c>
      <c r="B28" s="34">
        <f>SUM(B29:B31)</f>
        <v>188748128.02</v>
      </c>
      <c r="C28" s="35">
        <f>SUM(C29:C31)</f>
        <v>547818181.2</v>
      </c>
      <c r="D28" s="34">
        <f>SUM(D29:D31)</f>
        <v>936900</v>
      </c>
      <c r="E28" s="36">
        <f>D28+C28+B28</f>
        <v>737503209.22</v>
      </c>
    </row>
    <row r="29" spans="1:5" ht="12">
      <c r="A29" s="33" t="s">
        <v>55</v>
      </c>
      <c r="B29" s="34">
        <v>186873128.02</v>
      </c>
      <c r="C29" s="35">
        <v>529254013.2</v>
      </c>
      <c r="D29" s="34">
        <v>936900</v>
      </c>
      <c r="E29" s="36">
        <f>D29+C29+B29</f>
        <v>717064041.22</v>
      </c>
    </row>
    <row r="30" spans="1:5" ht="12">
      <c r="A30" s="33" t="s">
        <v>56</v>
      </c>
      <c r="B30" s="34">
        <v>1850000</v>
      </c>
      <c r="C30" s="35">
        <v>11389168</v>
      </c>
      <c r="D30" s="34"/>
      <c r="E30" s="36">
        <f>D30+C30+B30</f>
        <v>13239168</v>
      </c>
    </row>
    <row r="31" spans="1:5" ht="12">
      <c r="A31" s="33" t="s">
        <v>57</v>
      </c>
      <c r="B31" s="34">
        <v>25000</v>
      </c>
      <c r="C31" s="35">
        <v>7175000</v>
      </c>
      <c r="D31" s="34"/>
      <c r="E31" s="36">
        <f>D31+C31+B31</f>
        <v>7200000</v>
      </c>
    </row>
    <row r="32" spans="1:5" ht="12">
      <c r="A32" s="33" t="s">
        <v>58</v>
      </c>
      <c r="B32" s="34">
        <f>+B33+B34</f>
        <v>80447335</v>
      </c>
      <c r="C32" s="35">
        <f>+C33+C34</f>
        <v>1450000</v>
      </c>
      <c r="D32" s="34"/>
      <c r="E32" s="36">
        <f>D32+C32+B32</f>
        <v>81897335</v>
      </c>
    </row>
    <row r="33" spans="1:5" ht="12">
      <c r="A33" s="33" t="s">
        <v>59</v>
      </c>
      <c r="B33" s="34">
        <v>15309617</v>
      </c>
      <c r="C33" s="35">
        <v>950000</v>
      </c>
      <c r="D33" s="35"/>
      <c r="E33" s="36">
        <f>D33+C33+B33</f>
        <v>16259617</v>
      </c>
    </row>
    <row r="34" spans="1:5" ht="12">
      <c r="A34" s="38" t="s">
        <v>60</v>
      </c>
      <c r="B34" s="35">
        <v>65137718</v>
      </c>
      <c r="C34" s="35">
        <v>500000</v>
      </c>
      <c r="D34" s="35"/>
      <c r="E34" s="36">
        <f>D34+C34+B34</f>
        <v>65637718</v>
      </c>
    </row>
    <row r="35" spans="1:5" ht="12" customHeight="1">
      <c r="A35" s="38" t="s">
        <v>61</v>
      </c>
      <c r="B35" s="35">
        <f>SUM(B36:B39)</f>
        <v>9478679</v>
      </c>
      <c r="C35" s="35">
        <f>SUM(C36:C39)</f>
        <v>31822408</v>
      </c>
      <c r="D35" s="35"/>
      <c r="E35" s="36">
        <f>D35+C35+B35</f>
        <v>41301087</v>
      </c>
    </row>
    <row r="36" spans="1:5" ht="12">
      <c r="A36" s="38" t="s">
        <v>62</v>
      </c>
      <c r="B36" s="35">
        <v>2000000</v>
      </c>
      <c r="C36" s="35"/>
      <c r="D36" s="35"/>
      <c r="E36" s="36">
        <f>D36+C36+B36</f>
        <v>2000000</v>
      </c>
    </row>
    <row r="37" spans="1:5" ht="12.75" hidden="1">
      <c r="A37" s="39" t="s">
        <v>63</v>
      </c>
      <c r="B37" s="35"/>
      <c r="C37" s="35"/>
      <c r="D37" s="35"/>
      <c r="E37" s="36">
        <f>D37+C37+B37</f>
        <v>0</v>
      </c>
    </row>
    <row r="38" spans="1:5" ht="12">
      <c r="A38" s="38" t="s">
        <v>64</v>
      </c>
      <c r="B38" s="35"/>
      <c r="C38" s="35"/>
      <c r="D38" s="35"/>
      <c r="E38" s="36"/>
    </row>
    <row r="39" spans="1:5" ht="12">
      <c r="A39" s="38" t="s">
        <v>65</v>
      </c>
      <c r="B39" s="34">
        <v>7478679</v>
      </c>
      <c r="C39" s="35">
        <v>31822408</v>
      </c>
      <c r="D39" s="35"/>
      <c r="E39" s="36">
        <f>D39+C39+B39</f>
        <v>39301087</v>
      </c>
    </row>
    <row r="40" spans="1:5" ht="12">
      <c r="A40" s="40" t="s">
        <v>6</v>
      </c>
      <c r="B40" s="34">
        <f>B27+B11</f>
        <v>5143203857.719999</v>
      </c>
      <c r="C40" s="35">
        <f>C27+C11</f>
        <v>761715892.83</v>
      </c>
      <c r="D40" s="34">
        <f>D27+D11</f>
        <v>1273438641</v>
      </c>
      <c r="E40" s="36">
        <f>E27+E11</f>
        <v>7178358391.55</v>
      </c>
    </row>
    <row r="41" spans="1:5" ht="12">
      <c r="A41" s="41"/>
      <c r="B41" s="42"/>
      <c r="C41" s="43"/>
      <c r="D41" s="42"/>
      <c r="E41" s="44"/>
    </row>
  </sheetData>
  <mergeCells count="4">
    <mergeCell ref="A2:E2"/>
    <mergeCell ref="A5:E5"/>
    <mergeCell ref="A6:E6"/>
    <mergeCell ref="B8:D8"/>
  </mergeCells>
  <printOptions/>
  <pageMargins left="1.1416666666666666" right="0.23611111111111113" top="2.086805555555556" bottom="0.7875" header="0.5118055555555556" footer="0.5118055555555556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8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4.28125" style="19" customWidth="1"/>
    <col min="2" max="2" width="16.421875" style="19" customWidth="1"/>
    <col min="3" max="3" width="14.7109375" style="19" customWidth="1"/>
    <col min="4" max="4" width="15.28125" style="19" customWidth="1"/>
    <col min="5" max="5" width="17.7109375" style="19" customWidth="1"/>
    <col min="6" max="16384" width="11.421875" style="19" customWidth="1"/>
  </cols>
  <sheetData>
    <row r="3" spans="4:5" ht="12">
      <c r="D3" s="20"/>
      <c r="E3" s="20"/>
    </row>
    <row r="4" spans="4:5" ht="62.25" customHeight="1">
      <c r="D4" s="20"/>
      <c r="E4" s="20"/>
    </row>
    <row r="5" spans="1:5" ht="15" customHeight="1">
      <c r="A5" s="2" t="s">
        <v>0</v>
      </c>
      <c r="B5" s="2"/>
      <c r="C5" s="2"/>
      <c r="D5" s="2"/>
      <c r="E5" s="2"/>
    </row>
    <row r="6" spans="4:5" ht="15" customHeight="1">
      <c r="D6" s="20"/>
      <c r="E6" s="19" t="s">
        <v>66</v>
      </c>
    </row>
    <row r="7" spans="1:5" ht="12">
      <c r="A7" s="21" t="s">
        <v>34</v>
      </c>
      <c r="B7" s="21"/>
      <c r="C7" s="21"/>
      <c r="D7" s="21"/>
      <c r="E7" s="21"/>
    </row>
    <row r="8" spans="1:5" ht="12">
      <c r="A8" s="21" t="s">
        <v>67</v>
      </c>
      <c r="B8" s="21"/>
      <c r="C8" s="21"/>
      <c r="D8" s="21"/>
      <c r="E8" s="21"/>
    </row>
    <row r="9" spans="1:5" ht="12">
      <c r="A9" s="22"/>
      <c r="B9" s="23"/>
      <c r="C9" s="23"/>
      <c r="D9" s="23"/>
      <c r="E9" s="23"/>
    </row>
    <row r="10" spans="1:5" ht="12">
      <c r="A10" s="45"/>
      <c r="B10" s="25" t="s">
        <v>36</v>
      </c>
      <c r="C10" s="25"/>
      <c r="D10" s="25"/>
      <c r="E10" s="46"/>
    </row>
    <row r="11" spans="1:5" ht="20.25">
      <c r="A11" s="27" t="s">
        <v>68</v>
      </c>
      <c r="B11" s="28" t="s">
        <v>3</v>
      </c>
      <c r="C11" s="28" t="s">
        <v>4</v>
      </c>
      <c r="D11" s="28" t="s">
        <v>5</v>
      </c>
      <c r="E11" s="27" t="s">
        <v>6</v>
      </c>
    </row>
    <row r="12" spans="1:5" ht="12">
      <c r="A12" s="47"/>
      <c r="B12" s="48"/>
      <c r="C12" s="48"/>
      <c r="D12" s="48"/>
      <c r="E12" s="49"/>
    </row>
    <row r="13" spans="1:5" ht="12">
      <c r="A13" s="38" t="s">
        <v>69</v>
      </c>
      <c r="B13" s="50">
        <v>1424583044.34</v>
      </c>
      <c r="C13" s="50">
        <v>158347944.85</v>
      </c>
      <c r="D13" s="50"/>
      <c r="E13" s="51">
        <f>B13+C13+D13</f>
        <v>1582930989.1899998</v>
      </c>
    </row>
    <row r="14" spans="1:5" ht="12.75" customHeight="1" hidden="1">
      <c r="A14" s="38" t="s">
        <v>70</v>
      </c>
      <c r="B14" s="50"/>
      <c r="C14" s="50"/>
      <c r="D14" s="50"/>
      <c r="E14" s="51">
        <f>+D14+C14+B14</f>
        <v>0</v>
      </c>
    </row>
    <row r="15" spans="1:5" ht="12.75" hidden="1">
      <c r="A15" s="38" t="s">
        <v>71</v>
      </c>
      <c r="B15" s="50"/>
      <c r="C15" s="50"/>
      <c r="D15" s="50"/>
      <c r="E15" s="51">
        <f>+D15+C15+B15</f>
        <v>0</v>
      </c>
    </row>
    <row r="16" spans="1:5" ht="12.75" hidden="1">
      <c r="A16" s="38" t="s">
        <v>72</v>
      </c>
      <c r="B16" s="50"/>
      <c r="C16" s="50"/>
      <c r="D16" s="50"/>
      <c r="E16" s="51">
        <f>+D16+C16+B16</f>
        <v>0</v>
      </c>
    </row>
    <row r="17" spans="1:5" ht="12.75" hidden="1">
      <c r="A17" s="38" t="s">
        <v>73</v>
      </c>
      <c r="B17" s="50"/>
      <c r="C17" s="50"/>
      <c r="D17" s="50"/>
      <c r="E17" s="51">
        <f>+D17+C17+B17</f>
        <v>0</v>
      </c>
    </row>
    <row r="18" spans="1:5" ht="12.75" hidden="1">
      <c r="A18" s="38" t="s">
        <v>74</v>
      </c>
      <c r="B18" s="50"/>
      <c r="C18" s="50"/>
      <c r="D18" s="50"/>
      <c r="E18" s="51">
        <f>+D18+C18+B18</f>
        <v>0</v>
      </c>
    </row>
    <row r="19" spans="1:5" ht="12.75" hidden="1">
      <c r="A19" s="38" t="s">
        <v>75</v>
      </c>
      <c r="B19" s="50"/>
      <c r="C19" s="50"/>
      <c r="D19" s="50"/>
      <c r="E19" s="51">
        <f>+D19+C19+B19</f>
        <v>0</v>
      </c>
    </row>
    <row r="20" spans="1:5" ht="12.75" hidden="1">
      <c r="A20" s="38" t="s">
        <v>76</v>
      </c>
      <c r="B20" s="50"/>
      <c r="C20" s="50"/>
      <c r="D20" s="50"/>
      <c r="E20" s="51">
        <f>+D20+C20+B20</f>
        <v>0</v>
      </c>
    </row>
    <row r="21" spans="1:5" ht="9" customHeight="1">
      <c r="A21" s="38"/>
      <c r="B21" s="50"/>
      <c r="C21" s="50"/>
      <c r="D21" s="50"/>
      <c r="E21" s="51"/>
    </row>
    <row r="22" spans="1:5" ht="12">
      <c r="A22" s="38" t="s">
        <v>77</v>
      </c>
      <c r="B22" s="50">
        <v>557432741.92</v>
      </c>
      <c r="C22" s="50">
        <v>5082225.98</v>
      </c>
      <c r="D22" s="50"/>
      <c r="E22" s="51">
        <f>B22+C22+D22</f>
        <v>562514967.9</v>
      </c>
    </row>
    <row r="23" spans="1:5" ht="12.75" hidden="1">
      <c r="A23" s="38" t="s">
        <v>78</v>
      </c>
      <c r="B23" s="50"/>
      <c r="C23" s="50"/>
      <c r="D23" s="50"/>
      <c r="E23" s="51">
        <f>+D23+C23+B23</f>
        <v>0</v>
      </c>
    </row>
    <row r="24" spans="1:5" ht="12.75" hidden="1">
      <c r="A24" s="38" t="s">
        <v>79</v>
      </c>
      <c r="B24" s="50"/>
      <c r="C24" s="50"/>
      <c r="D24" s="50"/>
      <c r="E24" s="51">
        <f>+D24+C24+B24</f>
        <v>0</v>
      </c>
    </row>
    <row r="25" spans="1:5" ht="8.25" customHeight="1">
      <c r="A25" s="38"/>
      <c r="B25" s="50"/>
      <c r="C25" s="50"/>
      <c r="D25" s="50"/>
      <c r="E25" s="51"/>
    </row>
    <row r="26" spans="1:5" ht="12">
      <c r="A26" s="38" t="s">
        <v>80</v>
      </c>
      <c r="B26" s="50">
        <v>2911451401.96</v>
      </c>
      <c r="C26" s="50">
        <v>283215821</v>
      </c>
      <c r="D26" s="50">
        <v>1272944676</v>
      </c>
      <c r="E26" s="51">
        <f>B26+C26+D26</f>
        <v>4467611898.96</v>
      </c>
    </row>
    <row r="27" spans="1:5" ht="12.75" customHeight="1" hidden="1">
      <c r="A27" s="38" t="s">
        <v>81</v>
      </c>
      <c r="B27" s="50"/>
      <c r="C27" s="50"/>
      <c r="D27" s="50"/>
      <c r="E27" s="51">
        <f>+D27+C27+B27</f>
        <v>0</v>
      </c>
    </row>
    <row r="28" spans="1:5" ht="12.75" customHeight="1" hidden="1">
      <c r="A28" s="38" t="s">
        <v>82</v>
      </c>
      <c r="B28" s="50"/>
      <c r="C28" s="50"/>
      <c r="D28" s="50"/>
      <c r="E28" s="51">
        <f>+D28+C28+B28</f>
        <v>0</v>
      </c>
    </row>
    <row r="29" spans="1:5" ht="12.75" customHeight="1" hidden="1">
      <c r="A29" s="38" t="s">
        <v>83</v>
      </c>
      <c r="B29" s="50"/>
      <c r="C29" s="50"/>
      <c r="D29" s="50"/>
      <c r="E29" s="51">
        <f>+D29+C29+B29</f>
        <v>0</v>
      </c>
    </row>
    <row r="30" spans="1:5" ht="12.75" hidden="1">
      <c r="A30" s="38" t="s">
        <v>84</v>
      </c>
      <c r="B30" s="50"/>
      <c r="C30" s="50"/>
      <c r="D30" s="50"/>
      <c r="E30" s="51">
        <f>+D30+C30+B30</f>
        <v>0</v>
      </c>
    </row>
    <row r="31" spans="1:5" ht="12.75" hidden="1">
      <c r="A31" s="38" t="s">
        <v>85</v>
      </c>
      <c r="B31" s="50"/>
      <c r="C31" s="50"/>
      <c r="D31" s="50"/>
      <c r="E31" s="51">
        <f>+D31+C31+B31</f>
        <v>0</v>
      </c>
    </row>
    <row r="32" spans="1:5" ht="12.75" hidden="1">
      <c r="A32" s="38" t="s">
        <v>86</v>
      </c>
      <c r="B32" s="50"/>
      <c r="C32" s="50"/>
      <c r="D32" s="50"/>
      <c r="E32" s="51">
        <f>+D32+C32+B32</f>
        <v>0</v>
      </c>
    </row>
    <row r="33" spans="1:5" ht="12.75" hidden="1">
      <c r="A33" s="38" t="s">
        <v>87</v>
      </c>
      <c r="B33" s="50"/>
      <c r="C33" s="50"/>
      <c r="D33" s="50"/>
      <c r="E33" s="51">
        <f>+D33+C33+B33</f>
        <v>0</v>
      </c>
    </row>
    <row r="34" spans="1:5" ht="14.25" customHeight="1">
      <c r="A34" s="38"/>
      <c r="B34" s="50"/>
      <c r="C34" s="50"/>
      <c r="D34" s="50"/>
      <c r="E34" s="51"/>
    </row>
    <row r="35" spans="1:5" ht="12">
      <c r="A35" s="38" t="s">
        <v>88</v>
      </c>
      <c r="B35" s="50">
        <v>147224196.5</v>
      </c>
      <c r="C35" s="50">
        <v>310088921</v>
      </c>
      <c r="D35" s="50"/>
      <c r="E35" s="51">
        <f>+D35+C35+B35</f>
        <v>457313117.5</v>
      </c>
    </row>
    <row r="36" spans="1:5" ht="12.75" customHeight="1" hidden="1">
      <c r="A36" s="38" t="s">
        <v>89</v>
      </c>
      <c r="B36" s="50"/>
      <c r="C36" s="50"/>
      <c r="D36" s="50"/>
      <c r="E36" s="51">
        <f>+D36+C36+B36</f>
        <v>0</v>
      </c>
    </row>
    <row r="37" spans="1:5" ht="12.75" customHeight="1" hidden="1">
      <c r="A37" s="38" t="s">
        <v>90</v>
      </c>
      <c r="B37" s="50"/>
      <c r="C37" s="50"/>
      <c r="D37" s="50"/>
      <c r="E37" s="51">
        <f>+D37+C37+B37</f>
        <v>0</v>
      </c>
    </row>
    <row r="38" spans="1:5" ht="12.75" customHeight="1" hidden="1">
      <c r="A38" s="38" t="s">
        <v>91</v>
      </c>
      <c r="B38" s="50"/>
      <c r="C38" s="50"/>
      <c r="D38" s="50"/>
      <c r="E38" s="51">
        <f>+D38+C38+B38</f>
        <v>0</v>
      </c>
    </row>
    <row r="39" spans="1:5" ht="12.75" customHeight="1" hidden="1">
      <c r="A39" s="38" t="s">
        <v>92</v>
      </c>
      <c r="B39" s="50"/>
      <c r="C39" s="50"/>
      <c r="D39" s="50"/>
      <c r="E39" s="51">
        <f>+D39+C39+B39</f>
        <v>0</v>
      </c>
    </row>
    <row r="40" spans="1:5" ht="12.75" customHeight="1" hidden="1">
      <c r="A40" s="38" t="s">
        <v>93</v>
      </c>
      <c r="B40" s="50"/>
      <c r="C40" s="50"/>
      <c r="D40" s="50"/>
      <c r="E40" s="51">
        <f>+D40+C40+B40</f>
        <v>0</v>
      </c>
    </row>
    <row r="41" spans="1:5" ht="12.75" customHeight="1" hidden="1">
      <c r="A41" s="38" t="s">
        <v>94</v>
      </c>
      <c r="B41" s="50"/>
      <c r="C41" s="50"/>
      <c r="D41" s="50"/>
      <c r="E41" s="51">
        <f>+D41+C41+B41</f>
        <v>0</v>
      </c>
    </row>
    <row r="42" spans="1:5" ht="12.75" customHeight="1" hidden="1">
      <c r="A42" s="38" t="s">
        <v>95</v>
      </c>
      <c r="B42" s="50"/>
      <c r="C42" s="50"/>
      <c r="D42" s="50"/>
      <c r="E42" s="51">
        <f>+D42+C42+B42</f>
        <v>0</v>
      </c>
    </row>
    <row r="43" spans="1:5" ht="9" customHeight="1">
      <c r="A43" s="38"/>
      <c r="B43" s="50"/>
      <c r="C43" s="50"/>
      <c r="D43" s="50"/>
      <c r="E43" s="51"/>
    </row>
    <row r="44" spans="1:5" ht="13.5" customHeight="1">
      <c r="A44" s="38" t="s">
        <v>96</v>
      </c>
      <c r="B44" s="50">
        <v>102512473</v>
      </c>
      <c r="C44" s="50">
        <v>4980980</v>
      </c>
      <c r="D44" s="50">
        <v>493965</v>
      </c>
      <c r="E44" s="51">
        <f>B44+C44+D44</f>
        <v>107987418</v>
      </c>
    </row>
    <row r="45" spans="1:5" ht="12.75" customHeight="1" hidden="1">
      <c r="A45" s="38" t="s">
        <v>97</v>
      </c>
      <c r="B45" s="50"/>
      <c r="C45" s="50"/>
      <c r="D45" s="50"/>
      <c r="E45" s="51">
        <f>B45+C45+D45</f>
        <v>0</v>
      </c>
    </row>
    <row r="46" spans="1:5" ht="13.5" customHeight="1">
      <c r="A46" s="52"/>
      <c r="B46" s="53"/>
      <c r="C46" s="53"/>
      <c r="D46" s="53"/>
      <c r="E46" s="51"/>
    </row>
    <row r="47" spans="1:5" ht="13.5" customHeight="1">
      <c r="A47" s="54" t="s">
        <v>6</v>
      </c>
      <c r="B47" s="53">
        <f>B13+B22+B26+B35+B44</f>
        <v>5143203857.719999</v>
      </c>
      <c r="C47" s="53">
        <f>C13+C22+C26+C35+C44</f>
        <v>761715892.8299999</v>
      </c>
      <c r="D47" s="53">
        <f>D13+D22+D26+D35+D44</f>
        <v>1273438641</v>
      </c>
      <c r="E47" s="55">
        <f>E13+E22+E26+E35+E44</f>
        <v>7178358391.549999</v>
      </c>
    </row>
    <row r="48" spans="1:5" ht="13.5" customHeight="1">
      <c r="A48" s="56"/>
      <c r="B48" s="57"/>
      <c r="C48" s="57"/>
      <c r="D48" s="57"/>
      <c r="E48" s="58"/>
    </row>
  </sheetData>
  <mergeCells count="4">
    <mergeCell ref="A5:E5"/>
    <mergeCell ref="A7:E7"/>
    <mergeCell ref="A8:E8"/>
    <mergeCell ref="B10:D10"/>
  </mergeCells>
  <printOptions/>
  <pageMargins left="1.070138888888889" right="0.7479166666666667" top="1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9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61.8515625" style="19" customWidth="1"/>
    <col min="2" max="2" width="16.421875" style="19" customWidth="1"/>
    <col min="3" max="3" width="15.7109375" style="19" customWidth="1"/>
    <col min="4" max="4" width="16.00390625" style="19" customWidth="1"/>
    <col min="5" max="5" width="15.7109375" style="19" customWidth="1"/>
    <col min="6" max="16384" width="11.421875" style="19" customWidth="1"/>
  </cols>
  <sheetData>
    <row r="2" ht="30.75" customHeight="1"/>
    <row r="3" spans="1:5" ht="12">
      <c r="A3" s="2" t="s">
        <v>0</v>
      </c>
      <c r="B3" s="2"/>
      <c r="C3" s="2"/>
      <c r="D3" s="2"/>
      <c r="E3" s="2"/>
    </row>
    <row r="4" spans="4:5" ht="12">
      <c r="D4" s="20"/>
      <c r="E4" s="20" t="s">
        <v>98</v>
      </c>
    </row>
    <row r="5" ht="12">
      <c r="D5" s="20"/>
    </row>
    <row r="6" spans="1:5" ht="12">
      <c r="A6" s="21" t="s">
        <v>34</v>
      </c>
      <c r="B6" s="21"/>
      <c r="C6" s="21"/>
      <c r="D6" s="21"/>
      <c r="E6" s="21"/>
    </row>
    <row r="7" spans="1:5" ht="12">
      <c r="A7" s="21" t="s">
        <v>99</v>
      </c>
      <c r="B7" s="21"/>
      <c r="C7" s="21"/>
      <c r="D7" s="21"/>
      <c r="E7" s="21"/>
    </row>
    <row r="8" spans="1:5" ht="11.25" customHeight="1">
      <c r="A8" s="22"/>
      <c r="B8" s="23"/>
      <c r="C8" s="23"/>
      <c r="D8" s="23"/>
      <c r="E8" s="23"/>
    </row>
    <row r="9" spans="1:5" ht="12">
      <c r="A9" s="45"/>
      <c r="B9" s="25" t="s">
        <v>36</v>
      </c>
      <c r="C9" s="25"/>
      <c r="D9" s="25"/>
      <c r="E9" s="46"/>
    </row>
    <row r="10" spans="1:5" ht="20.25">
      <c r="A10" s="27" t="s">
        <v>37</v>
      </c>
      <c r="B10" s="28" t="s">
        <v>3</v>
      </c>
      <c r="C10" s="28" t="s">
        <v>4</v>
      </c>
      <c r="D10" s="28" t="s">
        <v>5</v>
      </c>
      <c r="E10" s="27" t="s">
        <v>6</v>
      </c>
    </row>
    <row r="11" spans="1:5" ht="9.75" customHeight="1">
      <c r="A11" s="47"/>
      <c r="B11" s="48"/>
      <c r="C11" s="48"/>
      <c r="D11" s="48"/>
      <c r="E11" s="49"/>
    </row>
    <row r="12" spans="1:5" ht="12">
      <c r="A12" s="38" t="s">
        <v>100</v>
      </c>
      <c r="B12" s="50">
        <f>B13+B17+B18+B22+B23+B27</f>
        <v>5937715145.55</v>
      </c>
      <c r="C12" s="50">
        <f>C13+C17+C18+C22+C23+C27</f>
        <v>155640565</v>
      </c>
      <c r="D12" s="50">
        <f>D13+D17+D18+D22+D23+D27</f>
        <v>1130571982</v>
      </c>
      <c r="E12" s="51">
        <f>+D12+C12+B12</f>
        <v>7223927692.55</v>
      </c>
    </row>
    <row r="13" spans="1:5" ht="12" customHeight="1">
      <c r="A13" s="59" t="s">
        <v>101</v>
      </c>
      <c r="B13" s="50">
        <f>B14+B15+B16</f>
        <v>5542471395.02</v>
      </c>
      <c r="C13" s="50">
        <f>C14+C15+C16</f>
        <v>60537862</v>
      </c>
      <c r="D13" s="50">
        <f>D14+D15+D16</f>
        <v>55985456</v>
      </c>
      <c r="E13" s="51">
        <f>+D13+C13+B13</f>
        <v>5658994713.02</v>
      </c>
    </row>
    <row r="14" spans="1:5" ht="12">
      <c r="A14" s="38" t="s">
        <v>102</v>
      </c>
      <c r="B14" s="50">
        <v>275013750</v>
      </c>
      <c r="C14" s="50"/>
      <c r="D14" s="50"/>
      <c r="E14" s="51">
        <f>+D14+C14+B14</f>
        <v>275013750</v>
      </c>
    </row>
    <row r="15" spans="1:5" ht="12">
      <c r="A15" s="38" t="s">
        <v>103</v>
      </c>
      <c r="B15" s="50">
        <v>1606710239</v>
      </c>
      <c r="C15" s="50"/>
      <c r="D15" s="50"/>
      <c r="E15" s="51">
        <f>+D15+C15+B15</f>
        <v>1606710239</v>
      </c>
    </row>
    <row r="16" spans="1:5" ht="12">
      <c r="A16" s="38" t="s">
        <v>104</v>
      </c>
      <c r="B16" s="50">
        <v>3660747406.02</v>
      </c>
      <c r="C16" s="50">
        <v>60537862</v>
      </c>
      <c r="D16" s="50">
        <v>55985456</v>
      </c>
      <c r="E16" s="51">
        <f>+D16+C16+B16</f>
        <v>3777270724.02</v>
      </c>
    </row>
    <row r="17" spans="1:5" ht="12">
      <c r="A17" s="38" t="s">
        <v>105</v>
      </c>
      <c r="B17" s="50">
        <v>632562.53</v>
      </c>
      <c r="C17" s="50"/>
      <c r="D17" s="50">
        <v>1049257026</v>
      </c>
      <c r="E17" s="51">
        <f>+D17+C17+B17</f>
        <v>1049889588.53</v>
      </c>
    </row>
    <row r="18" spans="1:5" ht="12">
      <c r="A18" s="38" t="s">
        <v>106</v>
      </c>
      <c r="B18" s="50">
        <f>B19+B20+B21</f>
        <v>34313547</v>
      </c>
      <c r="C18" s="50">
        <f>C19+C20+C21</f>
        <v>91038783</v>
      </c>
      <c r="D18" s="50">
        <f>D19+D20+D21</f>
        <v>4562400</v>
      </c>
      <c r="E18" s="51">
        <f>+D18+C18+B18</f>
        <v>129914730</v>
      </c>
    </row>
    <row r="19" spans="1:5" ht="12">
      <c r="A19" s="38" t="s">
        <v>107</v>
      </c>
      <c r="B19" s="50">
        <v>6245000</v>
      </c>
      <c r="C19" s="50">
        <v>5470959</v>
      </c>
      <c r="D19" s="50">
        <v>1800000</v>
      </c>
      <c r="E19" s="51">
        <f>+D19+C19+B19</f>
        <v>13515959</v>
      </c>
    </row>
    <row r="20" spans="1:5" ht="12">
      <c r="A20" s="38" t="s">
        <v>108</v>
      </c>
      <c r="B20" s="50">
        <v>3637000</v>
      </c>
      <c r="C20" s="50">
        <v>2158850</v>
      </c>
      <c r="D20" s="50"/>
      <c r="E20" s="51">
        <f>+D20+C20+B20</f>
        <v>5795850</v>
      </c>
    </row>
    <row r="21" spans="1:5" ht="12">
      <c r="A21" s="38" t="s">
        <v>109</v>
      </c>
      <c r="B21" s="50">
        <v>24431547</v>
      </c>
      <c r="C21" s="50">
        <v>83408974</v>
      </c>
      <c r="D21" s="50">
        <v>2762400</v>
      </c>
      <c r="E21" s="51">
        <f>+D21+C21+B21</f>
        <v>110602921</v>
      </c>
    </row>
    <row r="22" spans="1:5" ht="12">
      <c r="A22" s="38" t="s">
        <v>110</v>
      </c>
      <c r="B22" s="50">
        <v>27874745</v>
      </c>
      <c r="C22" s="50">
        <v>3911000</v>
      </c>
      <c r="D22" s="50">
        <v>20616000</v>
      </c>
      <c r="E22" s="51">
        <f>+D22+C22+B22</f>
        <v>52401745</v>
      </c>
    </row>
    <row r="23" spans="1:5" ht="12">
      <c r="A23" s="38" t="s">
        <v>111</v>
      </c>
      <c r="B23" s="50">
        <f>B24+B25+B26</f>
        <v>19873631</v>
      </c>
      <c r="C23" s="50">
        <f>C24+C25+C26</f>
        <v>105420</v>
      </c>
      <c r="D23" s="50">
        <f>D24+D25+D26</f>
        <v>151100</v>
      </c>
      <c r="E23" s="51">
        <f>+D23+C23+B23</f>
        <v>20130151</v>
      </c>
    </row>
    <row r="24" spans="1:5" ht="12">
      <c r="A24" s="38" t="s">
        <v>112</v>
      </c>
      <c r="B24" s="50">
        <v>19723631</v>
      </c>
      <c r="C24" s="50"/>
      <c r="D24" s="50">
        <v>151100</v>
      </c>
      <c r="E24" s="51">
        <f>+D24+C24+B24</f>
        <v>19874731</v>
      </c>
    </row>
    <row r="25" spans="1:5" ht="12">
      <c r="A25" s="38" t="s">
        <v>113</v>
      </c>
      <c r="B25" s="50"/>
      <c r="C25" s="50">
        <v>105420</v>
      </c>
      <c r="D25" s="50"/>
      <c r="E25" s="51">
        <f>+D25+C25+B25</f>
        <v>105420</v>
      </c>
    </row>
    <row r="26" spans="1:5" ht="12">
      <c r="A26" s="38" t="s">
        <v>114</v>
      </c>
      <c r="B26" s="50">
        <v>150000</v>
      </c>
      <c r="C26" s="50"/>
      <c r="D26" s="50"/>
      <c r="E26" s="51">
        <f>+D26+C26+B26</f>
        <v>150000</v>
      </c>
    </row>
    <row r="27" spans="1:5" ht="12" customHeight="1">
      <c r="A27" s="38" t="s">
        <v>115</v>
      </c>
      <c r="B27" s="50">
        <f>+B28</f>
        <v>312549265</v>
      </c>
      <c r="C27" s="50">
        <f>+C28</f>
        <v>47500</v>
      </c>
      <c r="D27" s="50"/>
      <c r="E27" s="51">
        <f>+D27+C27+B27</f>
        <v>312596765</v>
      </c>
    </row>
    <row r="28" spans="1:5" ht="12" customHeight="1">
      <c r="A28" s="38" t="s">
        <v>116</v>
      </c>
      <c r="B28" s="50">
        <v>312549265</v>
      </c>
      <c r="C28" s="50">
        <v>47500</v>
      </c>
      <c r="D28" s="50"/>
      <c r="E28" s="51">
        <f>+D28+C28+B28</f>
        <v>312596765</v>
      </c>
    </row>
    <row r="29" spans="1:5" ht="12">
      <c r="A29" s="38" t="s">
        <v>117</v>
      </c>
      <c r="B29" s="50">
        <f>B30+B32+B34</f>
        <v>39116293</v>
      </c>
      <c r="C29" s="50">
        <f>C30+C32+C34</f>
        <v>232357100</v>
      </c>
      <c r="D29" s="50"/>
      <c r="E29" s="51">
        <f>+D29+C29+B29</f>
        <v>271473393</v>
      </c>
    </row>
    <row r="30" spans="1:5" ht="12">
      <c r="A30" s="38" t="s">
        <v>118</v>
      </c>
      <c r="B30" s="50"/>
      <c r="C30" s="50">
        <f>C31</f>
        <v>154000</v>
      </c>
      <c r="D30" s="50"/>
      <c r="E30" s="51">
        <f>+D30+C30+B30</f>
        <v>154000</v>
      </c>
    </row>
    <row r="31" spans="1:5" ht="12">
      <c r="A31" s="38" t="s">
        <v>119</v>
      </c>
      <c r="B31" s="50"/>
      <c r="C31" s="50">
        <v>154000</v>
      </c>
      <c r="D31" s="50"/>
      <c r="E31" s="51">
        <f>+D31+C31+B31</f>
        <v>154000</v>
      </c>
    </row>
    <row r="32" spans="1:5" ht="12">
      <c r="A32" s="38" t="s">
        <v>120</v>
      </c>
      <c r="B32" s="50">
        <f>+B33</f>
        <v>26350131</v>
      </c>
      <c r="C32" s="50">
        <f>+C33</f>
        <v>207924000</v>
      </c>
      <c r="D32" s="50"/>
      <c r="E32" s="51">
        <f>+D32+C32+B32</f>
        <v>234274131</v>
      </c>
    </row>
    <row r="33" spans="1:5" ht="12">
      <c r="A33" s="38" t="s">
        <v>121</v>
      </c>
      <c r="B33" s="50">
        <v>26350131</v>
      </c>
      <c r="C33" s="50">
        <v>207924000</v>
      </c>
      <c r="D33" s="50"/>
      <c r="E33" s="51">
        <f>+D33+C33+B33</f>
        <v>234274131</v>
      </c>
    </row>
    <row r="34" spans="1:5" ht="12">
      <c r="A34" s="38" t="s">
        <v>122</v>
      </c>
      <c r="B34" s="50">
        <f>B35+B36</f>
        <v>12766162</v>
      </c>
      <c r="C34" s="50">
        <f>C35+C36</f>
        <v>24279100</v>
      </c>
      <c r="D34" s="50"/>
      <c r="E34" s="51">
        <f>+D34+C34+B34</f>
        <v>37045262</v>
      </c>
    </row>
    <row r="35" spans="1:5" ht="12">
      <c r="A35" s="38" t="s">
        <v>123</v>
      </c>
      <c r="B35" s="50">
        <v>1050000</v>
      </c>
      <c r="C35" s="50"/>
      <c r="D35" s="50"/>
      <c r="E35" s="51">
        <f>+D35+C35+B35</f>
        <v>1050000</v>
      </c>
    </row>
    <row r="36" spans="1:5" ht="15" customHeight="1">
      <c r="A36" s="38" t="s">
        <v>124</v>
      </c>
      <c r="B36" s="50">
        <v>11716162</v>
      </c>
      <c r="C36" s="50">
        <v>24279100</v>
      </c>
      <c r="D36" s="50"/>
      <c r="E36" s="51">
        <f>+D36+C36+B36</f>
        <v>35995262</v>
      </c>
    </row>
    <row r="37" spans="1:5" ht="12">
      <c r="A37" s="38"/>
      <c r="B37" s="53"/>
      <c r="C37" s="53"/>
      <c r="D37" s="53"/>
      <c r="E37" s="51"/>
    </row>
    <row r="38" spans="1:5" ht="12">
      <c r="A38" s="60" t="s">
        <v>6</v>
      </c>
      <c r="B38" s="61">
        <f>B29+B12</f>
        <v>5976831438.55</v>
      </c>
      <c r="C38" s="61">
        <f>C29+C12</f>
        <v>387997665</v>
      </c>
      <c r="D38" s="61">
        <f>D29+D12</f>
        <v>1130571982</v>
      </c>
      <c r="E38" s="62">
        <f>+D38+C38+B38</f>
        <v>7495401085.55</v>
      </c>
    </row>
    <row r="39" spans="1:5" ht="12">
      <c r="A39" s="56"/>
      <c r="B39" s="57"/>
      <c r="C39" s="57"/>
      <c r="D39" s="57"/>
      <c r="E39" s="58"/>
    </row>
  </sheetData>
  <mergeCells count="4">
    <mergeCell ref="A3:E3"/>
    <mergeCell ref="A6:E6"/>
    <mergeCell ref="A7:E7"/>
    <mergeCell ref="B9:D9"/>
  </mergeCells>
  <printOptions/>
  <pageMargins left="0.75" right="0.7479166666666667" top="1.1597222222222223" bottom="0.40972222222222227" header="0.5118055555555556" footer="0.5118055555555556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3.7109375" style="63" customWidth="1"/>
    <col min="2" max="2" width="4.57421875" style="63" customWidth="1"/>
    <col min="3" max="3" width="70.7109375" style="63" customWidth="1"/>
    <col min="4" max="15" width="18.57421875" style="63" customWidth="1"/>
    <col min="16" max="16384" width="11.421875" style="63" customWidth="1"/>
  </cols>
  <sheetData>
    <row r="1" spans="1:15" ht="24.75" customHeight="1">
      <c r="A1" s="2"/>
      <c r="B1" s="2"/>
      <c r="C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6.5">
      <c r="O3" s="64" t="s">
        <v>125</v>
      </c>
    </row>
    <row r="5" spans="1:15" ht="14.25">
      <c r="A5" s="65" t="s">
        <v>34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4.25">
      <c r="A6" s="65" t="s">
        <v>126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4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4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14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ht="14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14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s="72" customFormat="1" ht="25.5" customHeight="1">
      <c r="A12" s="67"/>
      <c r="B12" s="68"/>
      <c r="C12" s="69"/>
      <c r="D12" s="70" t="s">
        <v>127</v>
      </c>
      <c r="E12" s="70"/>
      <c r="F12" s="70"/>
      <c r="G12" s="70" t="s">
        <v>128</v>
      </c>
      <c r="H12" s="70"/>
      <c r="I12" s="70"/>
      <c r="J12" s="71" t="s">
        <v>129</v>
      </c>
      <c r="K12" s="71"/>
      <c r="L12" s="71"/>
      <c r="M12" s="70" t="s">
        <v>34</v>
      </c>
      <c r="N12" s="70"/>
      <c r="O12" s="70"/>
    </row>
    <row r="13" spans="1:15" s="81" customFormat="1" ht="62.25" customHeight="1">
      <c r="A13" s="73"/>
      <c r="B13" s="74"/>
      <c r="C13" s="75" t="s">
        <v>130</v>
      </c>
      <c r="D13" s="76" t="s">
        <v>131</v>
      </c>
      <c r="E13" s="77" t="s">
        <v>132</v>
      </c>
      <c r="F13" s="77" t="s">
        <v>6</v>
      </c>
      <c r="G13" s="76" t="s">
        <v>131</v>
      </c>
      <c r="H13" s="77" t="s">
        <v>132</v>
      </c>
      <c r="I13" s="78" t="s">
        <v>6</v>
      </c>
      <c r="J13" s="77" t="s">
        <v>131</v>
      </c>
      <c r="K13" s="77" t="s">
        <v>132</v>
      </c>
      <c r="L13" s="79" t="s">
        <v>6</v>
      </c>
      <c r="M13" s="80" t="s">
        <v>131</v>
      </c>
      <c r="N13" s="80" t="s">
        <v>132</v>
      </c>
      <c r="O13" s="77" t="s">
        <v>6</v>
      </c>
    </row>
    <row r="14" spans="1:16" ht="18.75" customHeight="1">
      <c r="A14" s="82" t="s">
        <v>133</v>
      </c>
      <c r="B14" s="83"/>
      <c r="C14" s="83"/>
      <c r="D14" s="84">
        <f>+D15+D17+D22+D28+D29+D30</f>
        <v>1881723989</v>
      </c>
      <c r="E14" s="85">
        <f>+E15+E17+E22+E28+E29+E30</f>
        <v>3660747406.02</v>
      </c>
      <c r="F14" s="85">
        <f>D14+E14</f>
        <v>5542471395.02</v>
      </c>
      <c r="G14" s="86"/>
      <c r="H14" s="84">
        <f>+H15+H17+H22+H28+H29+H30</f>
        <v>60537862</v>
      </c>
      <c r="I14" s="84">
        <f>G14+H14</f>
        <v>60537862</v>
      </c>
      <c r="J14" s="84"/>
      <c r="K14" s="84">
        <f>+K15+K17+K22+K28+K29+K30</f>
        <v>55985456</v>
      </c>
      <c r="L14" s="84">
        <f>+L15+L17+L22+L28+L29+L30</f>
        <v>55985456</v>
      </c>
      <c r="M14" s="85">
        <f>+J14+G14+D14</f>
        <v>1881723989</v>
      </c>
      <c r="N14" s="85">
        <f>+K14+H14+E14</f>
        <v>3777270724.02</v>
      </c>
      <c r="O14" s="87">
        <f>+L14+I14+F14</f>
        <v>5658994713.02</v>
      </c>
      <c r="P14" s="88"/>
    </row>
    <row r="15" spans="1:16" ht="14.25">
      <c r="A15" s="82"/>
      <c r="B15" s="83" t="s">
        <v>134</v>
      </c>
      <c r="C15" s="83"/>
      <c r="D15" s="89"/>
      <c r="E15" s="89">
        <f>+E16</f>
        <v>1338395500</v>
      </c>
      <c r="F15" s="89">
        <f>D15+E15</f>
        <v>1338395500</v>
      </c>
      <c r="G15" s="89"/>
      <c r="H15" s="89"/>
      <c r="I15" s="89"/>
      <c r="J15" s="89"/>
      <c r="K15" s="89"/>
      <c r="L15" s="89"/>
      <c r="M15" s="90"/>
      <c r="N15" s="90">
        <f>+K15+H15+E15</f>
        <v>1338395500</v>
      </c>
      <c r="O15" s="87">
        <f>+L15+I15+F15</f>
        <v>1338395500</v>
      </c>
      <c r="P15" s="88"/>
    </row>
    <row r="16" spans="1:16" ht="14.25">
      <c r="A16" s="82"/>
      <c r="B16" s="83"/>
      <c r="C16" s="83" t="s">
        <v>135</v>
      </c>
      <c r="D16" s="90"/>
      <c r="E16" s="90">
        <v>1338395500</v>
      </c>
      <c r="F16" s="89">
        <f>+E16+D16</f>
        <v>1338395500</v>
      </c>
      <c r="G16" s="89"/>
      <c r="H16" s="89"/>
      <c r="I16" s="89"/>
      <c r="J16" s="89"/>
      <c r="K16" s="89"/>
      <c r="L16" s="89"/>
      <c r="M16" s="90"/>
      <c r="N16" s="90">
        <f>+K16+H16+E16</f>
        <v>1338395500</v>
      </c>
      <c r="O16" s="87">
        <f>+L16+I16+F16</f>
        <v>1338395500</v>
      </c>
      <c r="P16" s="88"/>
    </row>
    <row r="17" spans="1:16" ht="14.25">
      <c r="A17" s="82"/>
      <c r="B17" s="83" t="s">
        <v>136</v>
      </c>
      <c r="C17" s="83"/>
      <c r="D17" s="89">
        <f>+D18++D19+D20+D21</f>
        <v>275013750</v>
      </c>
      <c r="E17" s="89">
        <f>+E18+E19+E20+E21</f>
        <v>101530000</v>
      </c>
      <c r="F17" s="89">
        <f>D17+E17</f>
        <v>376543750</v>
      </c>
      <c r="G17" s="89"/>
      <c r="H17" s="89"/>
      <c r="I17" s="89"/>
      <c r="J17" s="89"/>
      <c r="K17" s="89">
        <f>+L17</f>
        <v>19044785</v>
      </c>
      <c r="L17" s="89">
        <f>+L18++L19+L20+L21</f>
        <v>19044785</v>
      </c>
      <c r="M17" s="90">
        <f>+J17+G17+D17</f>
        <v>275013750</v>
      </c>
      <c r="N17" s="90">
        <f>+K17+H17+E17</f>
        <v>120574785</v>
      </c>
      <c r="O17" s="87">
        <f>+L17+I17+F17</f>
        <v>395588535</v>
      </c>
      <c r="P17" s="88"/>
    </row>
    <row r="18" spans="1:16" ht="14.25">
      <c r="A18" s="82"/>
      <c r="B18" s="83"/>
      <c r="C18" s="83" t="s">
        <v>137</v>
      </c>
      <c r="D18" s="90"/>
      <c r="E18" s="90">
        <v>40000</v>
      </c>
      <c r="F18" s="89">
        <f>+E18+D18</f>
        <v>40000</v>
      </c>
      <c r="G18" s="89"/>
      <c r="H18" s="89"/>
      <c r="I18" s="89"/>
      <c r="J18" s="89"/>
      <c r="K18" s="89"/>
      <c r="L18" s="89"/>
      <c r="M18" s="90"/>
      <c r="N18" s="90">
        <f>+K18+H18+E18</f>
        <v>40000</v>
      </c>
      <c r="O18" s="87">
        <f>+L18+I18+F18</f>
        <v>40000</v>
      </c>
      <c r="P18" s="88"/>
    </row>
    <row r="19" spans="1:16" ht="14.25">
      <c r="A19" s="82"/>
      <c r="B19" s="83"/>
      <c r="C19" s="83" t="s">
        <v>138</v>
      </c>
      <c r="D19" s="90">
        <v>258964790</v>
      </c>
      <c r="E19" s="90"/>
      <c r="F19" s="89">
        <f>+E19+D19</f>
        <v>258964790</v>
      </c>
      <c r="G19" s="89"/>
      <c r="H19" s="89"/>
      <c r="I19" s="89"/>
      <c r="J19" s="89"/>
      <c r="K19" s="89"/>
      <c r="L19" s="89"/>
      <c r="M19" s="90">
        <f>+J19+G19+D19</f>
        <v>258964790</v>
      </c>
      <c r="N19" s="90"/>
      <c r="O19" s="87">
        <f>+L19+I19+F19</f>
        <v>258964790</v>
      </c>
      <c r="P19" s="88"/>
    </row>
    <row r="20" spans="1:16" ht="14.25">
      <c r="A20" s="82"/>
      <c r="B20" s="83"/>
      <c r="C20" s="83" t="s">
        <v>139</v>
      </c>
      <c r="D20" s="90">
        <v>16048960</v>
      </c>
      <c r="E20" s="90"/>
      <c r="F20" s="89">
        <f>+E20+D20</f>
        <v>16048960</v>
      </c>
      <c r="G20" s="89"/>
      <c r="H20" s="89"/>
      <c r="I20" s="89"/>
      <c r="J20" s="89"/>
      <c r="K20" s="89"/>
      <c r="L20" s="89"/>
      <c r="M20" s="90">
        <f>+J20+G20+D20</f>
        <v>16048960</v>
      </c>
      <c r="N20" s="90"/>
      <c r="O20" s="87">
        <f>+L20+I20+F20</f>
        <v>16048960</v>
      </c>
      <c r="P20" s="88"/>
    </row>
    <row r="21" spans="1:16" ht="14.25">
      <c r="A21" s="82"/>
      <c r="B21" s="83"/>
      <c r="C21" s="83" t="s">
        <v>140</v>
      </c>
      <c r="D21" s="90"/>
      <c r="E21" s="90">
        <v>101490000</v>
      </c>
      <c r="F21" s="89">
        <f>+E21+D21</f>
        <v>101490000</v>
      </c>
      <c r="G21" s="89"/>
      <c r="H21" s="89"/>
      <c r="I21" s="89"/>
      <c r="J21" s="89"/>
      <c r="K21" s="89">
        <v>19044785</v>
      </c>
      <c r="L21" s="89">
        <f>+K21+J21</f>
        <v>19044785</v>
      </c>
      <c r="M21" s="90"/>
      <c r="N21" s="90">
        <f>+K21+H21+E21</f>
        <v>120534785</v>
      </c>
      <c r="O21" s="87">
        <f>+L21+I21+F21</f>
        <v>120534785</v>
      </c>
      <c r="P21" s="88"/>
    </row>
    <row r="22" spans="1:16" ht="14.25">
      <c r="A22" s="82"/>
      <c r="B22" s="83" t="s">
        <v>141</v>
      </c>
      <c r="C22" s="83"/>
      <c r="D22" s="89">
        <f>+D23+D24+D25+D26+D27</f>
        <v>1527725078</v>
      </c>
      <c r="E22" s="89">
        <f>+E23+E24+E25+E26+E27</f>
        <v>1651364500</v>
      </c>
      <c r="F22" s="89">
        <f>+F23+F24+F25+F26+F27</f>
        <v>3179089578</v>
      </c>
      <c r="G22" s="89"/>
      <c r="H22" s="89">
        <f>+H23+H24+H25+H26+H27</f>
        <v>60537862</v>
      </c>
      <c r="I22" s="89">
        <f>+I23+I24+I25+I26+I27</f>
        <v>60537862</v>
      </c>
      <c r="J22" s="89"/>
      <c r="K22" s="89">
        <f>+K23+K24+K25+K26+K27</f>
        <v>36940671</v>
      </c>
      <c r="L22" s="89">
        <f>+L23+L24+L25+L26+L27</f>
        <v>36940671</v>
      </c>
      <c r="M22" s="89">
        <f>+M23+M24+M25+M26+M27</f>
        <v>1527725078</v>
      </c>
      <c r="N22" s="89">
        <f>+N23+N24+N25+N26+N27</f>
        <v>1748843033</v>
      </c>
      <c r="O22" s="91">
        <f>+O23+O24+O25+O26+O27</f>
        <v>3276568111</v>
      </c>
      <c r="P22" s="88"/>
    </row>
    <row r="23" spans="1:16" ht="14.25">
      <c r="A23" s="82"/>
      <c r="B23" s="83"/>
      <c r="C23" s="83" t="s">
        <v>142</v>
      </c>
      <c r="D23" s="90"/>
      <c r="E23" s="90">
        <v>1485374500</v>
      </c>
      <c r="F23" s="89">
        <f>+E23+D23</f>
        <v>1485374500</v>
      </c>
      <c r="G23" s="89"/>
      <c r="H23" s="89"/>
      <c r="I23" s="89"/>
      <c r="J23" s="89"/>
      <c r="K23" s="89">
        <v>36940671</v>
      </c>
      <c r="L23" s="89">
        <f>+K23+J23</f>
        <v>36940671</v>
      </c>
      <c r="M23" s="90"/>
      <c r="N23" s="90">
        <f>+K23+H23+E23</f>
        <v>1522315171</v>
      </c>
      <c r="O23" s="87">
        <f>+L23+I23+F23</f>
        <v>1522315171</v>
      </c>
      <c r="P23" s="88"/>
    </row>
    <row r="24" spans="1:16" ht="14.25">
      <c r="A24" s="82"/>
      <c r="B24" s="83"/>
      <c r="C24" s="83" t="s">
        <v>143</v>
      </c>
      <c r="D24" s="90"/>
      <c r="E24" s="90">
        <v>153810000</v>
      </c>
      <c r="F24" s="89">
        <f>+E24+D24</f>
        <v>153810000</v>
      </c>
      <c r="G24" s="89"/>
      <c r="H24" s="89"/>
      <c r="I24" s="89"/>
      <c r="J24" s="89"/>
      <c r="K24" s="89"/>
      <c r="L24" s="89"/>
      <c r="M24" s="90"/>
      <c r="N24" s="90">
        <f>+K24+H24+E24</f>
        <v>153810000</v>
      </c>
      <c r="O24" s="87">
        <f>+L24+I24+F24</f>
        <v>153810000</v>
      </c>
      <c r="P24" s="88"/>
    </row>
    <row r="25" spans="1:16" ht="14.25">
      <c r="A25" s="82"/>
      <c r="B25" s="83"/>
      <c r="C25" s="83" t="s">
        <v>144</v>
      </c>
      <c r="D25" s="90"/>
      <c r="E25" s="90">
        <v>12180000</v>
      </c>
      <c r="F25" s="89">
        <f>+E25+D25</f>
        <v>12180000</v>
      </c>
      <c r="G25" s="89"/>
      <c r="H25" s="89">
        <v>60537862</v>
      </c>
      <c r="I25" s="89">
        <f>+H25+G25</f>
        <v>60537862</v>
      </c>
      <c r="J25" s="89"/>
      <c r="K25" s="89"/>
      <c r="L25" s="89"/>
      <c r="M25" s="90"/>
      <c r="N25" s="90">
        <f>+K25+H25+E25</f>
        <v>72717862</v>
      </c>
      <c r="O25" s="87">
        <f>+L25+I25+F25</f>
        <v>72717862</v>
      </c>
      <c r="P25" s="88"/>
    </row>
    <row r="26" spans="1:16" ht="14.25">
      <c r="A26" s="82"/>
      <c r="B26" s="83"/>
      <c r="C26" s="83" t="s">
        <v>145</v>
      </c>
      <c r="D26" s="90">
        <v>276782748</v>
      </c>
      <c r="E26" s="90"/>
      <c r="F26" s="89">
        <f>+E26+D26</f>
        <v>276782748</v>
      </c>
      <c r="G26" s="89"/>
      <c r="H26" s="89"/>
      <c r="I26" s="89"/>
      <c r="J26" s="89"/>
      <c r="K26" s="89"/>
      <c r="L26" s="89"/>
      <c r="M26" s="90">
        <f>+J26+G26+D26</f>
        <v>276782748</v>
      </c>
      <c r="N26" s="90"/>
      <c r="O26" s="87">
        <f>+L26+I26+F26</f>
        <v>276782748</v>
      </c>
      <c r="P26" s="88"/>
    </row>
    <row r="27" spans="1:16" ht="14.25">
      <c r="A27" s="82"/>
      <c r="B27" s="83"/>
      <c r="C27" s="83" t="s">
        <v>146</v>
      </c>
      <c r="D27" s="90">
        <v>1250942330</v>
      </c>
      <c r="E27" s="90"/>
      <c r="F27" s="89">
        <f>+E27+D27</f>
        <v>1250942330</v>
      </c>
      <c r="G27" s="89"/>
      <c r="H27" s="89"/>
      <c r="I27" s="89"/>
      <c r="J27" s="89"/>
      <c r="K27" s="89"/>
      <c r="L27" s="89"/>
      <c r="M27" s="90">
        <f>+J27+G27+D27</f>
        <v>1250942330</v>
      </c>
      <c r="N27" s="90"/>
      <c r="O27" s="87">
        <f>+L27+I27+F27</f>
        <v>1250942330</v>
      </c>
      <c r="P27" s="88"/>
    </row>
    <row r="28" spans="1:16" ht="14.25">
      <c r="A28" s="82"/>
      <c r="B28" s="83" t="s">
        <v>147</v>
      </c>
      <c r="C28" s="83"/>
      <c r="D28" s="90"/>
      <c r="E28" s="90">
        <f>222236166.02+179641200</f>
        <v>401877366.02</v>
      </c>
      <c r="F28" s="89">
        <f>+E28+D28</f>
        <v>401877366.02</v>
      </c>
      <c r="G28" s="89"/>
      <c r="H28" s="89"/>
      <c r="I28" s="89"/>
      <c r="J28" s="89"/>
      <c r="K28" s="89"/>
      <c r="L28" s="89"/>
      <c r="M28" s="90"/>
      <c r="N28" s="90">
        <f>+K28+H28+E28</f>
        <v>401877366.02</v>
      </c>
      <c r="O28" s="87">
        <f>+L28+I28+F28</f>
        <v>401877366.02</v>
      </c>
      <c r="P28" s="88"/>
    </row>
    <row r="29" spans="1:16" ht="14.25">
      <c r="A29" s="82"/>
      <c r="B29" s="83" t="s">
        <v>148</v>
      </c>
      <c r="C29" s="83"/>
      <c r="D29" s="90">
        <v>78985161</v>
      </c>
      <c r="E29" s="90"/>
      <c r="F29" s="89">
        <f>+E29+D29</f>
        <v>78985161</v>
      </c>
      <c r="G29" s="89"/>
      <c r="H29" s="89"/>
      <c r="I29" s="89"/>
      <c r="J29" s="89"/>
      <c r="K29" s="89"/>
      <c r="L29" s="89"/>
      <c r="M29" s="90">
        <f>+J29+G29+D29</f>
        <v>78985161</v>
      </c>
      <c r="N29" s="90"/>
      <c r="O29" s="87">
        <f>+L29+I29+F29</f>
        <v>78985161</v>
      </c>
      <c r="P29" s="88"/>
    </row>
    <row r="30" spans="1:16" ht="14.25">
      <c r="A30" s="82"/>
      <c r="B30" s="83" t="s">
        <v>149</v>
      </c>
      <c r="C30" s="83"/>
      <c r="D30" s="90"/>
      <c r="E30" s="90">
        <v>167580040</v>
      </c>
      <c r="F30" s="89">
        <f>+E30+D30</f>
        <v>167580040</v>
      </c>
      <c r="G30" s="89"/>
      <c r="H30" s="89"/>
      <c r="I30" s="89"/>
      <c r="J30" s="89"/>
      <c r="K30" s="89"/>
      <c r="L30" s="89"/>
      <c r="M30" s="90"/>
      <c r="N30" s="90">
        <f>+K30+H30+E30</f>
        <v>167580040</v>
      </c>
      <c r="O30" s="87">
        <f>+L30+I30+F30</f>
        <v>167580040</v>
      </c>
      <c r="P30" s="88"/>
    </row>
    <row r="31" spans="1:16" ht="14.25">
      <c r="A31" s="82" t="s">
        <v>150</v>
      </c>
      <c r="B31" s="83"/>
      <c r="C31" s="83"/>
      <c r="D31" s="90">
        <v>34313547</v>
      </c>
      <c r="E31" s="90"/>
      <c r="F31" s="89">
        <f>+E31+D31</f>
        <v>34313547</v>
      </c>
      <c r="G31" s="89">
        <v>91038783</v>
      </c>
      <c r="H31" s="92"/>
      <c r="I31" s="89">
        <f>+H31+G31</f>
        <v>91038783</v>
      </c>
      <c r="J31" s="89">
        <v>4562400</v>
      </c>
      <c r="K31" s="89"/>
      <c r="L31" s="89">
        <f>+K31+J31</f>
        <v>4562400</v>
      </c>
      <c r="M31" s="90">
        <f>+J31+G31+D31</f>
        <v>129914730</v>
      </c>
      <c r="N31" s="90"/>
      <c r="O31" s="87">
        <f>+L31+I31+F31</f>
        <v>129914730</v>
      </c>
      <c r="P31" s="88"/>
    </row>
    <row r="32" spans="1:16" ht="14.25">
      <c r="A32" s="82" t="s">
        <v>151</v>
      </c>
      <c r="B32" s="83"/>
      <c r="C32" s="83"/>
      <c r="D32" s="90">
        <f>D33+D37+D38</f>
        <v>632562.53</v>
      </c>
      <c r="E32" s="90"/>
      <c r="F32" s="90">
        <f>D32+E32</f>
        <v>632562.53</v>
      </c>
      <c r="G32" s="89"/>
      <c r="H32" s="89"/>
      <c r="I32" s="89"/>
      <c r="J32" s="89">
        <f>J33+J37+J38</f>
        <v>1049257026</v>
      </c>
      <c r="K32" s="89"/>
      <c r="L32" s="89">
        <f>+K32+J32</f>
        <v>1049257026</v>
      </c>
      <c r="M32" s="90">
        <f>+J32+G32+D32</f>
        <v>1049889588.53</v>
      </c>
      <c r="N32" s="90"/>
      <c r="O32" s="87">
        <f>+L32+I32+F32</f>
        <v>1049889588.53</v>
      </c>
      <c r="P32" s="88"/>
    </row>
    <row r="33" spans="1:16" ht="14.25">
      <c r="A33" s="82"/>
      <c r="B33" s="83" t="s">
        <v>152</v>
      </c>
      <c r="C33" s="83"/>
      <c r="D33" s="90"/>
      <c r="E33" s="90"/>
      <c r="F33" s="89"/>
      <c r="G33" s="89"/>
      <c r="H33" s="89"/>
      <c r="I33" s="89"/>
      <c r="J33" s="89">
        <f>SUM(J34:J36)</f>
        <v>769099866</v>
      </c>
      <c r="K33" s="89"/>
      <c r="L33" s="89">
        <f>+K33+J33</f>
        <v>769099866</v>
      </c>
      <c r="M33" s="90">
        <f>+J33+G33+D33</f>
        <v>769099866</v>
      </c>
      <c r="N33" s="90"/>
      <c r="O33" s="87">
        <f>+L33+I33+F33</f>
        <v>769099866</v>
      </c>
      <c r="P33" s="88"/>
    </row>
    <row r="34" spans="1:16" ht="14.25">
      <c r="A34" s="82"/>
      <c r="B34" s="83"/>
      <c r="C34" s="83" t="s">
        <v>153</v>
      </c>
      <c r="D34" s="90"/>
      <c r="E34" s="90"/>
      <c r="F34" s="89"/>
      <c r="G34" s="89"/>
      <c r="H34" s="89"/>
      <c r="I34" s="89"/>
      <c r="J34" s="89">
        <f>350113664</f>
        <v>350113664</v>
      </c>
      <c r="K34" s="89"/>
      <c r="L34" s="89">
        <f>+K34+J34</f>
        <v>350113664</v>
      </c>
      <c r="M34" s="90">
        <f>+J34+G34+D34</f>
        <v>350113664</v>
      </c>
      <c r="N34" s="90"/>
      <c r="O34" s="87">
        <f>+L34+I34+F34</f>
        <v>350113664</v>
      </c>
      <c r="P34" s="88"/>
    </row>
    <row r="35" spans="1:16" ht="14.25">
      <c r="A35" s="82"/>
      <c r="B35" s="83"/>
      <c r="C35" s="83" t="s">
        <v>154</v>
      </c>
      <c r="D35" s="90"/>
      <c r="E35" s="90"/>
      <c r="F35" s="89"/>
      <c r="G35" s="89"/>
      <c r="H35" s="89"/>
      <c r="I35" s="89"/>
      <c r="J35" s="89">
        <v>409040722</v>
      </c>
      <c r="K35" s="89"/>
      <c r="L35" s="89">
        <f>+K35+J35</f>
        <v>409040722</v>
      </c>
      <c r="M35" s="90">
        <f>+J35+G35+D35</f>
        <v>409040722</v>
      </c>
      <c r="N35" s="90"/>
      <c r="O35" s="87">
        <f>+L35+I35+F35</f>
        <v>409040722</v>
      </c>
      <c r="P35" s="88"/>
    </row>
    <row r="36" spans="1:16" ht="14.25">
      <c r="A36" s="82"/>
      <c r="B36" s="83"/>
      <c r="C36" s="83" t="s">
        <v>155</v>
      </c>
      <c r="D36" s="90"/>
      <c r="E36" s="90"/>
      <c r="F36" s="89"/>
      <c r="G36" s="89"/>
      <c r="H36" s="89"/>
      <c r="I36" s="89"/>
      <c r="J36" s="89">
        <v>9945480</v>
      </c>
      <c r="K36" s="89"/>
      <c r="L36" s="89">
        <f>+K36+J36</f>
        <v>9945480</v>
      </c>
      <c r="M36" s="90">
        <f>+J36+G36+D36</f>
        <v>9945480</v>
      </c>
      <c r="N36" s="90"/>
      <c r="O36" s="87">
        <f>+L36+I36+F36</f>
        <v>9945480</v>
      </c>
      <c r="P36" s="88"/>
    </row>
    <row r="37" spans="1:16" ht="14.25">
      <c r="A37" s="82"/>
      <c r="B37" s="83" t="s">
        <v>156</v>
      </c>
      <c r="C37" s="83"/>
      <c r="D37" s="90"/>
      <c r="E37" s="90"/>
      <c r="F37" s="89"/>
      <c r="G37" s="89"/>
      <c r="H37" s="89"/>
      <c r="I37" s="89"/>
      <c r="J37" s="89">
        <f>135433000+121053000+23671160</f>
        <v>280157160</v>
      </c>
      <c r="K37" s="89"/>
      <c r="L37" s="89">
        <f>+K37+J37</f>
        <v>280157160</v>
      </c>
      <c r="M37" s="90">
        <f>+J37+G37+D37</f>
        <v>280157160</v>
      </c>
      <c r="N37" s="90"/>
      <c r="O37" s="87">
        <f>+L37+I37+F37</f>
        <v>280157160</v>
      </c>
      <c r="P37" s="88"/>
    </row>
    <row r="38" spans="1:16" ht="14.25">
      <c r="A38" s="82"/>
      <c r="B38" s="83" t="s">
        <v>157</v>
      </c>
      <c r="C38" s="83"/>
      <c r="D38" s="90">
        <v>632562.53</v>
      </c>
      <c r="E38" s="90"/>
      <c r="F38" s="89">
        <f>+E38+D38</f>
        <v>632562.53</v>
      </c>
      <c r="G38" s="89"/>
      <c r="H38" s="89"/>
      <c r="I38" s="89"/>
      <c r="J38" s="89"/>
      <c r="K38" s="89"/>
      <c r="L38" s="89"/>
      <c r="M38" s="90">
        <f>+J38+G38+D38</f>
        <v>632562.53</v>
      </c>
      <c r="N38" s="90"/>
      <c r="O38" s="87">
        <f>+L38+I38+F38</f>
        <v>632562.53</v>
      </c>
      <c r="P38" s="88"/>
    </row>
    <row r="39" spans="1:16" ht="14.25">
      <c r="A39" s="82" t="s">
        <v>158</v>
      </c>
      <c r="B39" s="83"/>
      <c r="C39" s="83"/>
      <c r="D39" s="90">
        <v>27874745</v>
      </c>
      <c r="E39" s="90"/>
      <c r="F39" s="89">
        <f>+E39+D39</f>
        <v>27874745</v>
      </c>
      <c r="G39" s="89">
        <v>3911000</v>
      </c>
      <c r="H39" s="89"/>
      <c r="I39" s="89">
        <f>+H39+G39</f>
        <v>3911000</v>
      </c>
      <c r="J39" s="89">
        <v>20616000</v>
      </c>
      <c r="K39" s="89"/>
      <c r="L39" s="89">
        <f>+K39+J39</f>
        <v>20616000</v>
      </c>
      <c r="M39" s="90">
        <f>+J39+G39+D39</f>
        <v>52401745</v>
      </c>
      <c r="N39" s="90"/>
      <c r="O39" s="87">
        <f>+L39+I39+F39</f>
        <v>52401745</v>
      </c>
      <c r="P39" s="88"/>
    </row>
    <row r="40" spans="1:16" ht="14.25">
      <c r="A40" s="82" t="s">
        <v>159</v>
      </c>
      <c r="B40" s="83"/>
      <c r="C40" s="83"/>
      <c r="D40" s="90">
        <v>19873631</v>
      </c>
      <c r="E40" s="90"/>
      <c r="F40" s="89">
        <f>+E40+D40</f>
        <v>19873631</v>
      </c>
      <c r="G40" s="89">
        <v>105420</v>
      </c>
      <c r="H40" s="89"/>
      <c r="I40" s="89">
        <f>+H40+G40</f>
        <v>105420</v>
      </c>
      <c r="J40" s="89">
        <v>151100</v>
      </c>
      <c r="K40" s="89"/>
      <c r="L40" s="89">
        <f>+K40+J40</f>
        <v>151100</v>
      </c>
      <c r="M40" s="90">
        <f>+J40+G40+D40</f>
        <v>20130151</v>
      </c>
      <c r="N40" s="90"/>
      <c r="O40" s="87">
        <f>+L40+I40+F40</f>
        <v>20130151</v>
      </c>
      <c r="P40" s="88"/>
    </row>
    <row r="41" spans="1:16" ht="14.25">
      <c r="A41" s="82" t="s">
        <v>160</v>
      </c>
      <c r="B41" s="83"/>
      <c r="C41" s="83"/>
      <c r="D41" s="90"/>
      <c r="E41" s="93">
        <f>311581265+968000</f>
        <v>312549265</v>
      </c>
      <c r="F41" s="89">
        <f>+E41+D41</f>
        <v>312549265</v>
      </c>
      <c r="G41" s="89"/>
      <c r="H41" s="89">
        <v>47500</v>
      </c>
      <c r="I41" s="89">
        <f>+H41+G41</f>
        <v>47500</v>
      </c>
      <c r="J41" s="89"/>
      <c r="K41" s="89"/>
      <c r="L41" s="89"/>
      <c r="M41" s="90"/>
      <c r="N41" s="90">
        <f>+K41+H41+E41</f>
        <v>312596765</v>
      </c>
      <c r="O41" s="87">
        <f>+L41+I41+F41</f>
        <v>312596765</v>
      </c>
      <c r="P41" s="88"/>
    </row>
    <row r="42" spans="1:16" ht="14.25">
      <c r="A42" s="82" t="s">
        <v>161</v>
      </c>
      <c r="B42" s="83"/>
      <c r="C42" s="83"/>
      <c r="D42" s="90"/>
      <c r="E42" s="90"/>
      <c r="F42" s="89"/>
      <c r="G42" s="89">
        <v>154000</v>
      </c>
      <c r="H42" s="89"/>
      <c r="I42" s="89">
        <f>+H42+G42</f>
        <v>154000</v>
      </c>
      <c r="J42" s="89"/>
      <c r="K42" s="89"/>
      <c r="L42" s="89"/>
      <c r="M42" s="90">
        <f>+J42+G42+D42</f>
        <v>154000</v>
      </c>
      <c r="N42" s="90"/>
      <c r="O42" s="87">
        <f>+L42+I42+F42</f>
        <v>154000</v>
      </c>
      <c r="P42" s="88"/>
    </row>
    <row r="43" spans="1:16" ht="14.25">
      <c r="A43" s="82" t="s">
        <v>162</v>
      </c>
      <c r="B43" s="83"/>
      <c r="C43" s="83"/>
      <c r="D43" s="90"/>
      <c r="E43" s="90">
        <v>26350131</v>
      </c>
      <c r="F43" s="89">
        <f>+E43+D43</f>
        <v>26350131</v>
      </c>
      <c r="G43" s="89"/>
      <c r="H43" s="89">
        <v>207924000</v>
      </c>
      <c r="I43" s="89">
        <f>+H43</f>
        <v>207924000</v>
      </c>
      <c r="J43" s="89"/>
      <c r="K43" s="89"/>
      <c r="L43" s="89"/>
      <c r="M43" s="90"/>
      <c r="N43" s="90">
        <f>+K43+H43+E43</f>
        <v>234274131</v>
      </c>
      <c r="O43" s="87">
        <f>+L43+I43+F43</f>
        <v>234274131</v>
      </c>
      <c r="P43" s="88"/>
    </row>
    <row r="44" spans="1:16" ht="14.25">
      <c r="A44" s="82" t="s">
        <v>163</v>
      </c>
      <c r="B44" s="83"/>
      <c r="C44" s="83"/>
      <c r="D44" s="90">
        <v>1050000</v>
      </c>
      <c r="E44" s="90"/>
      <c r="F44" s="89">
        <f>+E44+D44</f>
        <v>1050000</v>
      </c>
      <c r="G44" s="89"/>
      <c r="H44" s="89"/>
      <c r="I44" s="89"/>
      <c r="J44" s="89"/>
      <c r="K44" s="89"/>
      <c r="L44" s="89"/>
      <c r="M44" s="90">
        <f>+J44+G44+D44</f>
        <v>1050000</v>
      </c>
      <c r="N44" s="90"/>
      <c r="O44" s="87">
        <f>+L44+I44+F44</f>
        <v>1050000</v>
      </c>
      <c r="P44" s="88"/>
    </row>
    <row r="45" spans="1:16" ht="14.25">
      <c r="A45" s="94" t="s">
        <v>164</v>
      </c>
      <c r="B45" s="95"/>
      <c r="C45" s="96"/>
      <c r="D45" s="90">
        <v>11716162</v>
      </c>
      <c r="E45" s="90"/>
      <c r="F45" s="89">
        <f>+E45+D45</f>
        <v>11716162</v>
      </c>
      <c r="G45" s="89">
        <v>24279100</v>
      </c>
      <c r="H45" s="89"/>
      <c r="I45" s="89">
        <f>+H45+G45</f>
        <v>24279100</v>
      </c>
      <c r="J45" s="89"/>
      <c r="K45" s="89"/>
      <c r="L45" s="89"/>
      <c r="M45" s="90">
        <f>+J45+G45+D45</f>
        <v>35995262</v>
      </c>
      <c r="N45" s="90"/>
      <c r="O45" s="87">
        <f>+L45+I45+F45</f>
        <v>35995262</v>
      </c>
      <c r="P45" s="88"/>
    </row>
    <row r="46" spans="1:16" ht="24.75" customHeight="1">
      <c r="A46" s="97"/>
      <c r="B46" s="98"/>
      <c r="C46" s="99" t="s">
        <v>6</v>
      </c>
      <c r="D46" s="100">
        <f>+D14+D31+D32+D39+D40+D41+D42+D43+D44+D45</f>
        <v>1977184636.53</v>
      </c>
      <c r="E46" s="100">
        <f>+E14+E31+E32+E39+E40+E41+E42+E43+E44+E45</f>
        <v>3999646802.02</v>
      </c>
      <c r="F46" s="100">
        <f>+F14+F31+F32+F39+F40+F41+F42+F43+F44+F45</f>
        <v>5976831438.55</v>
      </c>
      <c r="G46" s="100">
        <f>+G14+G31+G32+G39+G40+G41+G42+G43+G44+G45</f>
        <v>119488303</v>
      </c>
      <c r="H46" s="100">
        <f>+H14+H31+H32+H39+H40+H41+H42+H43+H44+H45</f>
        <v>268509362</v>
      </c>
      <c r="I46" s="100">
        <f>+I14+I31+I32+I39+I40+I41+I42+I43+I44+I45</f>
        <v>387997665</v>
      </c>
      <c r="J46" s="100">
        <f>+J14+J31+J32+J39+J40+J41+J42+J43+J44+J45</f>
        <v>1074586526</v>
      </c>
      <c r="K46" s="100">
        <f>+K14+K31+K32+K39+K40+K41+K42+K43+K44+K45</f>
        <v>55985456</v>
      </c>
      <c r="L46" s="100">
        <f>+L14+L31+L32+L39+L40+L41+L42+L43+L44+L45</f>
        <v>1130571982</v>
      </c>
      <c r="M46" s="101">
        <f>J46+G46+D46</f>
        <v>3171259465.5299997</v>
      </c>
      <c r="N46" s="101">
        <f>K46+H46+E46</f>
        <v>4324141620.02</v>
      </c>
      <c r="O46" s="102">
        <f>L46+I46+F46</f>
        <v>7495401085.55</v>
      </c>
      <c r="P46" s="88"/>
    </row>
    <row r="47" spans="3:16" ht="14.25">
      <c r="C47" s="103"/>
      <c r="D47" s="103"/>
      <c r="E47" s="103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6:16" ht="14.25"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6:16" ht="14.25"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6:16" ht="14.25"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6:16" ht="14.25"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6:16" ht="14.25"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6:16" ht="14.25"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6:16" ht="14.25"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6:16" ht="14.25"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6:16" ht="14.25"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</sheetData>
  <mergeCells count="7">
    <mergeCell ref="A2:O2"/>
    <mergeCell ref="A5:O5"/>
    <mergeCell ref="A6:O6"/>
    <mergeCell ref="D12:F12"/>
    <mergeCell ref="G12:I12"/>
    <mergeCell ref="J12:L12"/>
    <mergeCell ref="M12:O12"/>
  </mergeCells>
  <printOptions/>
  <pageMargins left="0.40972222222222227" right="0.9500000000000001" top="2.140277777777778" bottom="0.9840277777777778" header="0.5118055555555556" footer="0.5118055555555556"/>
  <pageSetup horizontalDpi="300" verticalDpi="300" orientation="landscape" paperSize="9" scale="4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26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44.8515625" style="104" customWidth="1"/>
    <col min="2" max="2" width="16.140625" style="19" customWidth="1"/>
    <col min="3" max="3" width="16.00390625" style="19" customWidth="1"/>
    <col min="4" max="4" width="16.421875" style="19" customWidth="1"/>
    <col min="5" max="5" width="17.00390625" style="19" customWidth="1"/>
    <col min="6" max="16384" width="11.421875" style="19" customWidth="1"/>
  </cols>
  <sheetData>
    <row r="2" ht="27" customHeight="1"/>
    <row r="3" spans="1:5" ht="24.75" customHeight="1">
      <c r="A3" s="2" t="s">
        <v>0</v>
      </c>
      <c r="B3" s="2"/>
      <c r="C3" s="2"/>
      <c r="D3" s="2"/>
      <c r="E3" s="2"/>
    </row>
    <row r="4" spans="4:5" ht="18" customHeight="1">
      <c r="D4" s="20"/>
      <c r="E4" s="19" t="s">
        <v>165</v>
      </c>
    </row>
    <row r="6" spans="1:5" ht="12">
      <c r="A6" s="105" t="s">
        <v>34</v>
      </c>
      <c r="B6" s="105"/>
      <c r="C6" s="105"/>
      <c r="D6" s="105"/>
      <c r="E6" s="105"/>
    </row>
    <row r="7" spans="1:5" ht="12">
      <c r="A7" s="105" t="s">
        <v>166</v>
      </c>
      <c r="B7" s="105"/>
      <c r="C7" s="105"/>
      <c r="D7" s="105"/>
      <c r="E7" s="105"/>
    </row>
    <row r="8" spans="1:5" ht="12">
      <c r="A8" s="106"/>
      <c r="B8" s="106"/>
      <c r="C8" s="106"/>
      <c r="D8" s="106"/>
      <c r="E8" s="106"/>
    </row>
    <row r="9" spans="1:5" ht="12">
      <c r="A9" s="107"/>
      <c r="B9" s="23"/>
      <c r="C9" s="23"/>
      <c r="D9" s="23"/>
      <c r="E9" s="23"/>
    </row>
    <row r="10" spans="1:256" ht="12">
      <c r="A10" s="108"/>
      <c r="B10" s="109" t="s">
        <v>36</v>
      </c>
      <c r="C10" s="109"/>
      <c r="D10" s="109"/>
      <c r="E10" s="1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0.25">
      <c r="A11" s="111" t="s">
        <v>37</v>
      </c>
      <c r="B11" s="112" t="s">
        <v>3</v>
      </c>
      <c r="C11" s="112" t="s">
        <v>4</v>
      </c>
      <c r="D11" s="112" t="s">
        <v>5</v>
      </c>
      <c r="E11" s="113" t="s">
        <v>6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5" ht="12">
      <c r="A12" s="114"/>
      <c r="B12" s="115"/>
      <c r="C12" s="115"/>
      <c r="D12" s="115"/>
      <c r="E12" s="32"/>
    </row>
    <row r="13" spans="1:5" ht="12">
      <c r="A13" s="38" t="s">
        <v>167</v>
      </c>
      <c r="B13" s="116">
        <f>B15</f>
        <v>22767325</v>
      </c>
      <c r="C13" s="116">
        <f>C15</f>
        <v>130325172.83</v>
      </c>
      <c r="D13" s="116">
        <f>D15</f>
        <v>143646347</v>
      </c>
      <c r="E13" s="36">
        <f>D13+C13+B13</f>
        <v>296738844.83</v>
      </c>
    </row>
    <row r="14" spans="1:5" ht="13.5" customHeight="1">
      <c r="A14" s="38" t="s">
        <v>168</v>
      </c>
      <c r="B14" s="116"/>
      <c r="C14" s="116"/>
      <c r="D14" s="116"/>
      <c r="E14" s="36"/>
    </row>
    <row r="15" spans="1:5" ht="14.25" customHeight="1">
      <c r="A15" s="117" t="s">
        <v>169</v>
      </c>
      <c r="B15" s="116">
        <v>22767325</v>
      </c>
      <c r="C15" s="116">
        <v>130325172.83</v>
      </c>
      <c r="D15" s="116">
        <v>143646347</v>
      </c>
      <c r="E15" s="36">
        <f>D15+C15+B15</f>
        <v>296738844.83</v>
      </c>
    </row>
    <row r="16" spans="1:5" ht="12">
      <c r="A16" s="38"/>
      <c r="B16" s="116"/>
      <c r="C16" s="116"/>
      <c r="D16" s="116"/>
      <c r="E16" s="36"/>
    </row>
    <row r="17" spans="1:5" ht="10.5" customHeight="1">
      <c r="A17" s="38"/>
      <c r="B17" s="118"/>
      <c r="C17" s="118"/>
      <c r="D17" s="118"/>
      <c r="E17" s="36"/>
    </row>
    <row r="18" spans="1:6" ht="12">
      <c r="A18" s="38" t="s">
        <v>170</v>
      </c>
      <c r="B18" s="116"/>
      <c r="C18" s="116">
        <f>C20</f>
        <v>272562380</v>
      </c>
      <c r="D18" s="116"/>
      <c r="E18" s="36">
        <f>D18+C18+B18</f>
        <v>272562380</v>
      </c>
      <c r="F18" s="119"/>
    </row>
    <row r="19" spans="1:6" ht="12">
      <c r="A19" s="38" t="s">
        <v>168</v>
      </c>
      <c r="B19" s="116"/>
      <c r="C19" s="116"/>
      <c r="D19" s="116"/>
      <c r="E19" s="36"/>
      <c r="F19" s="119"/>
    </row>
    <row r="20" spans="1:6" ht="12.75" customHeight="1">
      <c r="A20" s="117" t="s">
        <v>171</v>
      </c>
      <c r="B20" s="116"/>
      <c r="C20" s="116">
        <v>272562380</v>
      </c>
      <c r="D20" s="116"/>
      <c r="E20" s="36">
        <f>D20+C20+B20</f>
        <v>272562380</v>
      </c>
      <c r="F20" s="119"/>
    </row>
    <row r="21" spans="1:6" ht="12">
      <c r="A21" s="38"/>
      <c r="B21" s="116"/>
      <c r="C21" s="116"/>
      <c r="D21" s="116"/>
      <c r="E21" s="36"/>
      <c r="F21" s="119"/>
    </row>
    <row r="22" spans="1:6" ht="12">
      <c r="A22" s="38"/>
      <c r="B22" s="116"/>
      <c r="C22" s="116"/>
      <c r="D22" s="116"/>
      <c r="E22" s="36"/>
      <c r="F22" s="119"/>
    </row>
    <row r="23" spans="1:6" ht="12">
      <c r="A23" s="120" t="s">
        <v>172</v>
      </c>
      <c r="B23" s="116">
        <f>B18+B13</f>
        <v>22767325</v>
      </c>
      <c r="C23" s="116">
        <f>C18+C13</f>
        <v>402887552.83</v>
      </c>
      <c r="D23" s="116">
        <f>D18+D13</f>
        <v>143646347</v>
      </c>
      <c r="E23" s="36">
        <f>E18+E13</f>
        <v>569301224.8299999</v>
      </c>
      <c r="F23" s="119"/>
    </row>
    <row r="24" spans="1:6" ht="12">
      <c r="A24" s="38"/>
      <c r="B24" s="121"/>
      <c r="C24" s="121"/>
      <c r="D24" s="121"/>
      <c r="E24" s="122"/>
      <c r="F24" s="119"/>
    </row>
    <row r="25" spans="1:5" ht="12">
      <c r="A25" s="56"/>
      <c r="B25" s="123"/>
      <c r="C25" s="123"/>
      <c r="D25" s="123"/>
      <c r="E25" s="124"/>
    </row>
    <row r="26" spans="1:5" ht="12">
      <c r="A26" s="125"/>
      <c r="B26" s="37"/>
      <c r="C26" s="37"/>
      <c r="D26" s="37"/>
      <c r="E26" s="37"/>
    </row>
    <row r="27" s="19" customFormat="1" ht="12"/>
    <row r="28" s="19" customFormat="1" ht="12"/>
    <row r="29" s="19" customFormat="1" ht="12"/>
    <row r="30" s="19" customFormat="1" ht="12"/>
    <row r="31" s="19" customFormat="1" ht="12"/>
    <row r="32" s="19" customFormat="1" ht="12"/>
    <row r="33" s="19" customFormat="1" ht="12"/>
    <row r="34" s="19" customFormat="1" ht="12"/>
    <row r="35" s="19" customFormat="1" ht="12"/>
  </sheetData>
  <mergeCells count="4">
    <mergeCell ref="A3:E3"/>
    <mergeCell ref="A6:E6"/>
    <mergeCell ref="A7:E7"/>
    <mergeCell ref="B10:D10"/>
  </mergeCells>
  <printOptions/>
  <pageMargins left="0.7798611111111111" right="0.7479166666666667" top="1.4298611111111112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zoomScale="75" zoomScaleNormal="75" workbookViewId="0" topLeftCell="A1">
      <selection activeCell="C4" sqref="C4"/>
    </sheetView>
  </sheetViews>
  <sheetFormatPr defaultColWidth="11.421875" defaultRowHeight="12.75"/>
  <cols>
    <col min="1" max="1" width="49.00390625" style="126" customWidth="1"/>
    <col min="2" max="3" width="18.7109375" style="127" customWidth="1"/>
    <col min="4" max="4" width="18.00390625" style="127" customWidth="1"/>
    <col min="5" max="5" width="18.28125" style="127" customWidth="1"/>
  </cols>
  <sheetData>
    <row r="2" spans="1:5" ht="29.25" customHeight="1">
      <c r="A2" s="2" t="s">
        <v>0</v>
      </c>
      <c r="B2" s="2"/>
      <c r="C2" s="2"/>
      <c r="D2" s="2"/>
      <c r="E2" s="2"/>
    </row>
    <row r="3" spans="4:5" ht="18.75" customHeight="1">
      <c r="D3" s="128"/>
      <c r="E3" s="129" t="s">
        <v>173</v>
      </c>
    </row>
    <row r="4" ht="12">
      <c r="D4" s="128"/>
    </row>
    <row r="5" spans="1:5" ht="12">
      <c r="A5" s="130" t="s">
        <v>34</v>
      </c>
      <c r="B5" s="130"/>
      <c r="C5" s="130"/>
      <c r="D5" s="130"/>
      <c r="E5" s="130"/>
    </row>
    <row r="6" spans="1:5" ht="12">
      <c r="A6" s="130" t="s">
        <v>174</v>
      </c>
      <c r="B6" s="130"/>
      <c r="C6" s="130"/>
      <c r="D6" s="130"/>
      <c r="E6" s="130"/>
    </row>
    <row r="7" spans="1:5" ht="12">
      <c r="A7" s="131"/>
      <c r="B7" s="132"/>
      <c r="C7" s="132"/>
      <c r="D7" s="132"/>
      <c r="E7" s="132"/>
    </row>
    <row r="8" spans="1:5" ht="12">
      <c r="A8" s="133"/>
      <c r="B8" s="109" t="s">
        <v>36</v>
      </c>
      <c r="C8" s="109"/>
      <c r="D8" s="109"/>
      <c r="E8" s="134"/>
    </row>
    <row r="9" spans="1:5" ht="20.25">
      <c r="A9" s="135" t="s">
        <v>37</v>
      </c>
      <c r="B9" s="112" t="s">
        <v>3</v>
      </c>
      <c r="C9" s="112" t="s">
        <v>4</v>
      </c>
      <c r="D9" s="112" t="s">
        <v>5</v>
      </c>
      <c r="E9" s="136" t="s">
        <v>6</v>
      </c>
    </row>
    <row r="10" spans="1:5" ht="12">
      <c r="A10" s="137"/>
      <c r="B10" s="138"/>
      <c r="C10" s="138"/>
      <c r="D10" s="138"/>
      <c r="E10" s="139"/>
    </row>
    <row r="11" spans="1:5" ht="26.25" customHeight="1">
      <c r="A11" s="140" t="s">
        <v>175</v>
      </c>
      <c r="B11" s="116">
        <f>B12+B13+B14</f>
        <v>273971519.83</v>
      </c>
      <c r="C11" s="116">
        <f>C12+C13</f>
        <v>22767325</v>
      </c>
      <c r="D11" s="116"/>
      <c r="E11" s="141">
        <f>SUM(B11:D11)</f>
        <v>296738844.83</v>
      </c>
    </row>
    <row r="12" spans="1:5" ht="12">
      <c r="A12" s="142" t="s">
        <v>176</v>
      </c>
      <c r="B12" s="116"/>
      <c r="C12" s="116">
        <v>22767325</v>
      </c>
      <c r="D12" s="116"/>
      <c r="E12" s="141">
        <f>SUM(B12:D12)</f>
        <v>22767325</v>
      </c>
    </row>
    <row r="13" spans="1:5" ht="12">
      <c r="A13" s="142" t="s">
        <v>177</v>
      </c>
      <c r="B13" s="116">
        <v>130325172.83</v>
      </c>
      <c r="C13" s="116"/>
      <c r="D13" s="116"/>
      <c r="E13" s="141">
        <f>SUM(B13:D13)</f>
        <v>130325172.83</v>
      </c>
    </row>
    <row r="14" spans="1:5" ht="12">
      <c r="A14" s="142" t="s">
        <v>178</v>
      </c>
      <c r="B14" s="116">
        <v>143646347</v>
      </c>
      <c r="C14" s="116"/>
      <c r="D14" s="116"/>
      <c r="E14" s="141">
        <f>B14+C14+D14</f>
        <v>143646347</v>
      </c>
    </row>
    <row r="15" spans="1:5" ht="12">
      <c r="A15" s="142"/>
      <c r="B15" s="116"/>
      <c r="C15" s="116"/>
      <c r="D15" s="116"/>
      <c r="E15" s="141"/>
    </row>
    <row r="16" spans="1:5" ht="27" customHeight="1">
      <c r="A16" s="140" t="s">
        <v>179</v>
      </c>
      <c r="B16" s="116">
        <f>B17+B18</f>
        <v>272562380</v>
      </c>
      <c r="C16" s="116"/>
      <c r="D16" s="116"/>
      <c r="E16" s="141">
        <f>SUM(B16:D16)</f>
        <v>272562380</v>
      </c>
    </row>
    <row r="17" spans="1:5" ht="12.75" hidden="1">
      <c r="A17" s="142" t="s">
        <v>176</v>
      </c>
      <c r="B17" s="116"/>
      <c r="C17" s="116"/>
      <c r="D17" s="116"/>
      <c r="E17" s="141"/>
    </row>
    <row r="18" spans="1:5" ht="12">
      <c r="A18" s="142" t="s">
        <v>177</v>
      </c>
      <c r="B18" s="116">
        <v>272562380</v>
      </c>
      <c r="C18" s="116"/>
      <c r="D18" s="116"/>
      <c r="E18" s="141">
        <f>SUM(B18:D18)</f>
        <v>272562380</v>
      </c>
    </row>
    <row r="19" spans="1:5" ht="12">
      <c r="A19" s="143"/>
      <c r="B19" s="116"/>
      <c r="C19" s="116"/>
      <c r="D19" s="116"/>
      <c r="E19" s="141"/>
    </row>
    <row r="20" spans="1:5" ht="12">
      <c r="A20" s="144" t="s">
        <v>6</v>
      </c>
      <c r="B20" s="116">
        <f>B11+B16</f>
        <v>546533899.8299999</v>
      </c>
      <c r="C20" s="116">
        <f>C11+C16</f>
        <v>22767325</v>
      </c>
      <c r="D20" s="116"/>
      <c r="E20" s="141">
        <f>SUM(B20:D20)</f>
        <v>569301224.8299999</v>
      </c>
    </row>
    <row r="21" spans="1:5" ht="12">
      <c r="A21" s="145"/>
      <c r="B21" s="146"/>
      <c r="C21" s="146"/>
      <c r="D21" s="146"/>
      <c r="E21" s="147"/>
    </row>
  </sheetData>
  <mergeCells count="4">
    <mergeCell ref="A2:E2"/>
    <mergeCell ref="A5:E5"/>
    <mergeCell ref="A6:E6"/>
    <mergeCell ref="B8:D8"/>
  </mergeCells>
  <printOptions/>
  <pageMargins left="0.8097222222222222" right="0.7479166666666667" top="1.770138888888889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48.57421875" style="126" customWidth="1"/>
    <col min="2" max="2" width="13.8515625" style="127" customWidth="1"/>
    <col min="3" max="3" width="15.421875" style="127" customWidth="1"/>
    <col min="4" max="4" width="12.57421875" style="127" customWidth="1"/>
    <col min="5" max="5" width="15.00390625" style="127" customWidth="1"/>
  </cols>
  <sheetData>
    <row r="2" spans="1:5" ht="40.5" customHeight="1">
      <c r="A2" s="2" t="s">
        <v>0</v>
      </c>
      <c r="B2" s="2"/>
      <c r="C2" s="2"/>
      <c r="D2" s="2"/>
      <c r="E2" s="2"/>
    </row>
    <row r="3" spans="4:5" ht="12">
      <c r="D3" s="128"/>
      <c r="E3" s="129" t="s">
        <v>180</v>
      </c>
    </row>
    <row r="4" ht="12">
      <c r="D4" s="128"/>
    </row>
    <row r="5" spans="1:5" ht="12">
      <c r="A5" s="130" t="s">
        <v>34</v>
      </c>
      <c r="B5" s="130"/>
      <c r="C5" s="130"/>
      <c r="D5" s="130"/>
      <c r="E5" s="130"/>
    </row>
    <row r="6" spans="1:5" ht="12">
      <c r="A6" s="130" t="s">
        <v>181</v>
      </c>
      <c r="B6" s="130"/>
      <c r="C6" s="130"/>
      <c r="D6" s="130"/>
      <c r="E6" s="130"/>
    </row>
    <row r="7" spans="1:5" ht="12">
      <c r="A7" s="131"/>
      <c r="B7" s="132"/>
      <c r="C7" s="132"/>
      <c r="D7" s="132"/>
      <c r="E7" s="132"/>
    </row>
    <row r="8" spans="1:5" ht="12">
      <c r="A8" s="133"/>
      <c r="B8" s="109" t="s">
        <v>36</v>
      </c>
      <c r="C8" s="109"/>
      <c r="D8" s="109"/>
      <c r="E8" s="134"/>
    </row>
    <row r="9" spans="1:5" ht="20.25">
      <c r="A9" s="135" t="s">
        <v>37</v>
      </c>
      <c r="B9" s="112" t="s">
        <v>3</v>
      </c>
      <c r="C9" s="112" t="s">
        <v>4</v>
      </c>
      <c r="D9" s="112" t="s">
        <v>5</v>
      </c>
      <c r="E9" s="136" t="s">
        <v>6</v>
      </c>
    </row>
    <row r="10" spans="1:5" ht="12">
      <c r="A10" s="148"/>
      <c r="B10" s="149"/>
      <c r="C10" s="149"/>
      <c r="D10" s="149"/>
      <c r="E10" s="150"/>
    </row>
    <row r="11" spans="1:6" ht="12">
      <c r="A11" s="142" t="s">
        <v>182</v>
      </c>
      <c r="B11" s="151">
        <f>B12+B15</f>
        <v>13928477</v>
      </c>
      <c r="C11" s="151"/>
      <c r="D11" s="151">
        <f>D12+D15</f>
        <v>200000</v>
      </c>
      <c r="E11" s="152">
        <f>SUM(B11:D11)</f>
        <v>14128477</v>
      </c>
      <c r="F11" s="153"/>
    </row>
    <row r="12" spans="1:5" ht="12">
      <c r="A12" s="142" t="s">
        <v>183</v>
      </c>
      <c r="B12" s="151"/>
      <c r="C12" s="151"/>
      <c r="D12" s="151">
        <f>SUM(D13:D14)</f>
        <v>200000</v>
      </c>
      <c r="E12" s="152">
        <f>SUM(B12:D12)</f>
        <v>200000</v>
      </c>
    </row>
    <row r="13" spans="1:5" ht="12">
      <c r="A13" s="142" t="s">
        <v>184</v>
      </c>
      <c r="B13" s="151"/>
      <c r="C13" s="151"/>
      <c r="D13" s="151">
        <v>200000</v>
      </c>
      <c r="E13" s="152">
        <f>SUM(B13:D13)</f>
        <v>200000</v>
      </c>
    </row>
    <row r="14" spans="1:5" ht="12" customHeight="1">
      <c r="A14" s="142" t="s">
        <v>185</v>
      </c>
      <c r="B14" s="151"/>
      <c r="C14" s="151"/>
      <c r="D14" s="151"/>
      <c r="E14" s="152"/>
    </row>
    <row r="15" spans="1:5" ht="12">
      <c r="A15" s="142" t="s">
        <v>186</v>
      </c>
      <c r="B15" s="151">
        <f>B17+B19+B16+B18</f>
        <v>13928477</v>
      </c>
      <c r="C15" s="151"/>
      <c r="D15" s="151"/>
      <c r="E15" s="152">
        <f>SUM(B15:D15)</f>
        <v>13928477</v>
      </c>
    </row>
    <row r="16" spans="1:5" ht="12">
      <c r="A16" s="154" t="s">
        <v>187</v>
      </c>
      <c r="B16" s="151">
        <v>7500000</v>
      </c>
      <c r="C16" s="151"/>
      <c r="D16" s="151"/>
      <c r="E16" s="152">
        <f>SUM(B16:D16)</f>
        <v>7500000</v>
      </c>
    </row>
    <row r="17" spans="1:5" ht="12">
      <c r="A17" s="142" t="s">
        <v>188</v>
      </c>
      <c r="B17" s="151">
        <v>4614000</v>
      </c>
      <c r="C17" s="151"/>
      <c r="D17" s="151"/>
      <c r="E17" s="152">
        <f>SUM(B17:D17)</f>
        <v>4614000</v>
      </c>
    </row>
    <row r="18" spans="1:5" ht="12.75" hidden="1">
      <c r="A18" s="142" t="s">
        <v>189</v>
      </c>
      <c r="B18" s="151"/>
      <c r="C18" s="151"/>
      <c r="D18" s="151"/>
      <c r="E18" s="152">
        <f>SUM(B18:D18)</f>
        <v>0</v>
      </c>
    </row>
    <row r="19" spans="1:5" ht="12">
      <c r="A19" s="142" t="s">
        <v>190</v>
      </c>
      <c r="B19" s="151">
        <v>1814477</v>
      </c>
      <c r="C19" s="151"/>
      <c r="D19" s="151"/>
      <c r="E19" s="152">
        <f>SUM(B19:D19)</f>
        <v>1814477</v>
      </c>
    </row>
    <row r="20" spans="1:5" ht="19.5" customHeight="1">
      <c r="A20" s="144" t="s">
        <v>6</v>
      </c>
      <c r="B20" s="151">
        <f>B11</f>
        <v>13928477</v>
      </c>
      <c r="C20" s="151"/>
      <c r="D20" s="151">
        <f>D11</f>
        <v>200000</v>
      </c>
      <c r="E20" s="152">
        <f>SUM(B20:D20)</f>
        <v>14128477</v>
      </c>
    </row>
    <row r="21" spans="1:5" ht="12">
      <c r="A21" s="145"/>
      <c r="B21" s="146"/>
      <c r="C21" s="146"/>
      <c r="D21" s="146"/>
      <c r="E21" s="147"/>
    </row>
  </sheetData>
  <mergeCells count="4">
    <mergeCell ref="A2:E2"/>
    <mergeCell ref="A5:E5"/>
    <mergeCell ref="A6:E6"/>
    <mergeCell ref="B8:D8"/>
  </mergeCells>
  <printOptions/>
  <pageMargins left="0.5902777777777778" right="2.4" top="1.7097222222222224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46.8515625" style="19" customWidth="1"/>
    <col min="2" max="2" width="14.00390625" style="19" customWidth="1"/>
    <col min="3" max="3" width="15.28125" style="19" customWidth="1"/>
    <col min="4" max="4" width="14.28125" style="19" customWidth="1"/>
    <col min="5" max="5" width="16.00390625" style="19" customWidth="1"/>
    <col min="6" max="16384" width="11.421875" style="19" customWidth="1"/>
  </cols>
  <sheetData>
    <row r="2" ht="27.75" customHeight="1"/>
    <row r="3" spans="1:5" ht="12">
      <c r="A3" s="2" t="s">
        <v>0</v>
      </c>
      <c r="B3" s="2"/>
      <c r="C3" s="2"/>
      <c r="D3" s="2"/>
      <c r="E3" s="2"/>
    </row>
    <row r="4" spans="2:5" ht="12">
      <c r="B4" s="20"/>
      <c r="C4" s="20"/>
      <c r="D4" s="20"/>
      <c r="E4" s="20" t="s">
        <v>191</v>
      </c>
    </row>
    <row r="5" spans="2:4" ht="12">
      <c r="B5" s="20"/>
      <c r="C5" s="20"/>
      <c r="D5" s="20"/>
    </row>
    <row r="6" spans="1:5" ht="12">
      <c r="A6" s="21" t="s">
        <v>34</v>
      </c>
      <c r="B6" s="21"/>
      <c r="C6" s="21"/>
      <c r="D6" s="21"/>
      <c r="E6" s="21"/>
    </row>
    <row r="7" spans="1:5" ht="12">
      <c r="A7" s="21" t="s">
        <v>192</v>
      </c>
      <c r="B7" s="21"/>
      <c r="C7" s="21"/>
      <c r="D7" s="21"/>
      <c r="E7" s="21"/>
    </row>
    <row r="8" spans="1:5" ht="12">
      <c r="A8" s="22"/>
      <c r="B8" s="23"/>
      <c r="C8" s="23"/>
      <c r="D8" s="23"/>
      <c r="E8" s="23"/>
    </row>
    <row r="9" spans="1:5" ht="15.75" customHeight="1">
      <c r="A9" s="45"/>
      <c r="B9" s="25" t="s">
        <v>36</v>
      </c>
      <c r="C9" s="25"/>
      <c r="D9" s="25"/>
      <c r="E9" s="46"/>
    </row>
    <row r="10" spans="1:5" ht="35.25" customHeight="1">
      <c r="A10" s="27" t="s">
        <v>37</v>
      </c>
      <c r="B10" s="28" t="s">
        <v>3</v>
      </c>
      <c r="C10" s="28" t="s">
        <v>4</v>
      </c>
      <c r="D10" s="28" t="s">
        <v>5</v>
      </c>
      <c r="E10" s="27" t="s">
        <v>6</v>
      </c>
    </row>
    <row r="11" spans="1:5" ht="12">
      <c r="A11" s="47"/>
      <c r="B11" s="48"/>
      <c r="C11" s="48"/>
      <c r="D11" s="155"/>
      <c r="E11" s="156"/>
    </row>
    <row r="12" spans="1:5" ht="22.5" customHeight="1">
      <c r="A12" s="157" t="s">
        <v>192</v>
      </c>
      <c r="B12" s="116">
        <f>+B16+B20</f>
        <v>316814973</v>
      </c>
      <c r="C12" s="116">
        <f>+C16+C20</f>
        <v>13376510</v>
      </c>
      <c r="D12" s="116">
        <f>+D16+D20</f>
        <v>979688</v>
      </c>
      <c r="E12" s="36">
        <f>+B12+C12+D12</f>
        <v>331171171</v>
      </c>
    </row>
    <row r="13" spans="1:5" ht="12.75" hidden="1">
      <c r="A13" s="158" t="s">
        <v>193</v>
      </c>
      <c r="B13" s="116">
        <f>+B14+B15</f>
        <v>0</v>
      </c>
      <c r="C13" s="116">
        <f>+C14+C15</f>
        <v>0</v>
      </c>
      <c r="D13" s="116">
        <f>+D14+D15</f>
        <v>0</v>
      </c>
      <c r="E13" s="36">
        <f>+B13+C13+D13</f>
        <v>0</v>
      </c>
    </row>
    <row r="14" spans="1:5" ht="12.75" hidden="1">
      <c r="A14" s="39" t="s">
        <v>194</v>
      </c>
      <c r="B14" s="116"/>
      <c r="C14" s="116"/>
      <c r="D14" s="159"/>
      <c r="E14" s="36">
        <f>+B14+C14+D14</f>
        <v>0</v>
      </c>
    </row>
    <row r="15" spans="1:5" ht="12.75" hidden="1">
      <c r="A15" s="39" t="s">
        <v>195</v>
      </c>
      <c r="B15" s="116"/>
      <c r="C15" s="116"/>
      <c r="D15" s="159"/>
      <c r="E15" s="36">
        <f>+B15+C15+D15</f>
        <v>0</v>
      </c>
    </row>
    <row r="16" spans="1:5" ht="18" customHeight="1">
      <c r="A16" s="158" t="s">
        <v>196</v>
      </c>
      <c r="B16" s="116">
        <f>+B17+B18</f>
        <v>8200253</v>
      </c>
      <c r="C16" s="116"/>
      <c r="D16" s="116">
        <f>+D17+D18</f>
        <v>200000</v>
      </c>
      <c r="E16" s="36">
        <f>+B16+C16+D16</f>
        <v>8400253</v>
      </c>
    </row>
    <row r="17" spans="1:5" ht="12">
      <c r="A17" s="39" t="s">
        <v>197</v>
      </c>
      <c r="B17" s="116">
        <v>7500000</v>
      </c>
      <c r="C17" s="116"/>
      <c r="D17" s="116">
        <v>200000</v>
      </c>
      <c r="E17" s="36">
        <f>+B17+C17+D17</f>
        <v>7700000</v>
      </c>
    </row>
    <row r="18" spans="1:5" ht="12">
      <c r="A18" s="39" t="s">
        <v>198</v>
      </c>
      <c r="B18" s="116">
        <f>+B19</f>
        <v>700253</v>
      </c>
      <c r="C18" s="116"/>
      <c r="D18" s="116"/>
      <c r="E18" s="36">
        <f>+B18+C18+D18</f>
        <v>700253</v>
      </c>
    </row>
    <row r="19" spans="1:5" ht="12">
      <c r="A19" s="39" t="s">
        <v>199</v>
      </c>
      <c r="B19" s="116">
        <v>700253</v>
      </c>
      <c r="C19" s="116"/>
      <c r="D19" s="159"/>
      <c r="E19" s="36">
        <f>+B19+C19+D19</f>
        <v>700253</v>
      </c>
    </row>
    <row r="20" spans="1:5" ht="17.25" customHeight="1">
      <c r="A20" s="158" t="s">
        <v>200</v>
      </c>
      <c r="B20" s="116">
        <f>+B21+B24+B28+B29</f>
        <v>308614720</v>
      </c>
      <c r="C20" s="116">
        <f>+C21+C24+C28+C29</f>
        <v>13376510</v>
      </c>
      <c r="D20" s="116">
        <f>+D21+D24+D28+D29</f>
        <v>779688</v>
      </c>
      <c r="E20" s="36">
        <f>+B20+C20+D20</f>
        <v>322770918</v>
      </c>
    </row>
    <row r="21" spans="1:5" ht="12">
      <c r="A21" s="39" t="s">
        <v>201</v>
      </c>
      <c r="B21" s="116">
        <v>7942718</v>
      </c>
      <c r="C21" s="116"/>
      <c r="D21" s="159"/>
      <c r="E21" s="36">
        <f>+B21+C21+D21</f>
        <v>7942718</v>
      </c>
    </row>
    <row r="22" spans="1:5" ht="12.75" hidden="1">
      <c r="A22" s="39" t="s">
        <v>202</v>
      </c>
      <c r="B22" s="116">
        <f>+B23</f>
        <v>0</v>
      </c>
      <c r="C22" s="116">
        <f>+C23</f>
        <v>0</v>
      </c>
      <c r="D22" s="159">
        <f>+D23</f>
        <v>0</v>
      </c>
      <c r="E22" s="36">
        <f>+B22+C22+D22</f>
        <v>0</v>
      </c>
    </row>
    <row r="23" spans="1:5" ht="12.75" hidden="1">
      <c r="A23" s="39" t="s">
        <v>203</v>
      </c>
      <c r="B23" s="116"/>
      <c r="C23" s="116"/>
      <c r="D23" s="159"/>
      <c r="E23" s="36">
        <f>+B23+C23+D23</f>
        <v>0</v>
      </c>
    </row>
    <row r="24" spans="1:5" ht="12">
      <c r="A24" s="39" t="s">
        <v>204</v>
      </c>
      <c r="B24" s="116">
        <f>+B26+B27</f>
        <v>1012000</v>
      </c>
      <c r="C24" s="116"/>
      <c r="D24" s="116">
        <f>+D26+D27</f>
        <v>779688</v>
      </c>
      <c r="E24" s="36">
        <f>+B24+C24+D24</f>
        <v>1791688</v>
      </c>
    </row>
    <row r="25" spans="1:5" ht="12.75" hidden="1">
      <c r="A25" s="39" t="s">
        <v>205</v>
      </c>
      <c r="B25" s="116"/>
      <c r="C25" s="116"/>
      <c r="D25" s="159"/>
      <c r="E25" s="36">
        <f>+B25+C25+D25</f>
        <v>0</v>
      </c>
    </row>
    <row r="26" spans="1:5" ht="12">
      <c r="A26" s="39" t="s">
        <v>206</v>
      </c>
      <c r="B26" s="116">
        <v>412000</v>
      </c>
      <c r="C26" s="116"/>
      <c r="D26" s="159">
        <v>779688</v>
      </c>
      <c r="E26" s="36">
        <f>+B26+C26+D26</f>
        <v>1191688</v>
      </c>
    </row>
    <row r="27" spans="1:5" ht="12">
      <c r="A27" s="39" t="s">
        <v>207</v>
      </c>
      <c r="B27" s="116">
        <v>600000</v>
      </c>
      <c r="C27" s="116"/>
      <c r="D27" s="159"/>
      <c r="E27" s="36">
        <f>+B27+C27+D27</f>
        <v>600000</v>
      </c>
    </row>
    <row r="28" spans="1:5" ht="12">
      <c r="A28" s="39" t="s">
        <v>208</v>
      </c>
      <c r="B28" s="116">
        <v>4533157</v>
      </c>
      <c r="C28" s="116"/>
      <c r="D28" s="159"/>
      <c r="E28" s="36">
        <f>+B28+C28+D28</f>
        <v>4533157</v>
      </c>
    </row>
    <row r="29" spans="1:5" ht="12">
      <c r="A29" s="39" t="s">
        <v>209</v>
      </c>
      <c r="B29" s="160">
        <f>+B30+B31+B32</f>
        <v>295126845</v>
      </c>
      <c r="C29" s="160">
        <f>+C30+C31+C32</f>
        <v>13376510</v>
      </c>
      <c r="D29" s="160"/>
      <c r="E29" s="36">
        <f>+B29+C29+D29</f>
        <v>308503355</v>
      </c>
    </row>
    <row r="30" spans="1:5" ht="12">
      <c r="A30" s="39" t="s">
        <v>210</v>
      </c>
      <c r="B30" s="160">
        <v>124077850</v>
      </c>
      <c r="C30" s="160">
        <v>6402000</v>
      </c>
      <c r="D30" s="161"/>
      <c r="E30" s="36">
        <f>+B30+C30+D30</f>
        <v>130479850</v>
      </c>
    </row>
    <row r="31" spans="1:5" ht="12">
      <c r="A31" s="39" t="s">
        <v>211</v>
      </c>
      <c r="B31" s="160">
        <v>75295425</v>
      </c>
      <c r="C31" s="160"/>
      <c r="D31" s="161"/>
      <c r="E31" s="36">
        <f>+B31+C31+D31</f>
        <v>75295425</v>
      </c>
    </row>
    <row r="32" spans="1:5" ht="12">
      <c r="A32" s="39" t="s">
        <v>212</v>
      </c>
      <c r="B32" s="160">
        <v>95753570</v>
      </c>
      <c r="C32" s="160">
        <v>6974510</v>
      </c>
      <c r="D32" s="161"/>
      <c r="E32" s="36">
        <f>+B32+C32+D32</f>
        <v>102728080</v>
      </c>
    </row>
    <row r="33" spans="1:5" ht="12">
      <c r="A33" s="39"/>
      <c r="B33" s="160"/>
      <c r="C33" s="160"/>
      <c r="D33" s="161"/>
      <c r="E33" s="36"/>
    </row>
    <row r="34" spans="1:5" ht="12">
      <c r="A34" s="39"/>
      <c r="B34" s="160"/>
      <c r="C34" s="160"/>
      <c r="D34" s="161"/>
      <c r="E34" s="36"/>
    </row>
    <row r="35" spans="1:5" ht="12">
      <c r="A35" s="38"/>
      <c r="B35" s="160"/>
      <c r="C35" s="160"/>
      <c r="D35" s="161"/>
      <c r="E35" s="36"/>
    </row>
    <row r="36" spans="1:5" ht="12">
      <c r="A36" s="60" t="s">
        <v>6</v>
      </c>
      <c r="B36" s="162">
        <f>+B12</f>
        <v>316814973</v>
      </c>
      <c r="C36" s="162">
        <f>+C12</f>
        <v>13376510</v>
      </c>
      <c r="D36" s="162">
        <f>+D12</f>
        <v>979688</v>
      </c>
      <c r="E36" s="163">
        <f>+B36+C36+D36</f>
        <v>331171171</v>
      </c>
    </row>
    <row r="37" spans="1:5" ht="12">
      <c r="A37" s="164"/>
      <c r="B37" s="165"/>
      <c r="C37" s="165"/>
      <c r="D37" s="166"/>
      <c r="E37" s="167"/>
    </row>
  </sheetData>
  <mergeCells count="4">
    <mergeCell ref="A3:E3"/>
    <mergeCell ref="A6:E6"/>
    <mergeCell ref="A7:E7"/>
    <mergeCell ref="B9:D9"/>
  </mergeCells>
  <printOptions/>
  <pageMargins left="0.9701388888888889" right="0.7479166666666667" top="1.4298611111111112" bottom="0.9840277777777778" header="0.5118055555555556" footer="0.5118055555555556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INTERLATIN</dc:creator>
  <cp:keywords/>
  <dc:description/>
  <cp:lastModifiedBy>Sectorial de Informatica</cp:lastModifiedBy>
  <cp:lastPrinted>2007-01-25T12:34:18Z</cp:lastPrinted>
  <dcterms:created xsi:type="dcterms:W3CDTF">2002-02-13T18:31:44Z</dcterms:created>
  <dcterms:modified xsi:type="dcterms:W3CDTF">2005-09-28T13:34:20Z</dcterms:modified>
  <cp:category/>
  <cp:version/>
  <cp:contentType/>
  <cp:contentStatus/>
  <cp:revision>1</cp:revision>
</cp:coreProperties>
</file>